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AV\yesf4bmi\Recepcion\"/>
    </mc:Choice>
  </mc:AlternateContent>
  <xr:revisionPtr revIDLastSave="0" documentId="13_ncr:1_{1C3C2999-8D71-496C-8561-D69AD25170EE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CONSULTAS DR." sheetId="6" r:id="rId1"/>
    <sheet name="CONSULTAS PSICOLOGICAS" sheetId="2" r:id="rId2"/>
    <sheet name="Resumen" sheetId="8" r:id="rId3"/>
    <sheet name="EXTRA" sheetId="3" r:id="rId4"/>
    <sheet name="VISITAS" sheetId="4" r:id="rId5"/>
  </sheets>
  <definedNames>
    <definedName name="_xlnm._FilterDatabase" localSheetId="0" hidden="1">'CONSULTAS DR.'!$A$149:$I$185</definedName>
    <definedName name="_xlnm._FilterDatabase" localSheetId="1" hidden="1">'CONSULTAS PSICOLOGICAS'!$A$153:$J$177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8" i="6" l="1"/>
  <c r="F228" i="2"/>
  <c r="C228" i="2"/>
  <c r="I227" i="2"/>
  <c r="F227" i="2"/>
  <c r="C227" i="2"/>
  <c r="I226" i="2"/>
  <c r="F226" i="2"/>
  <c r="C226" i="2"/>
  <c r="I224" i="2"/>
  <c r="I223" i="2"/>
  <c r="I222" i="2"/>
  <c r="I221" i="2"/>
  <c r="I220" i="2"/>
  <c r="I219" i="2"/>
  <c r="I218" i="2"/>
  <c r="I217" i="2"/>
  <c r="I216" i="2"/>
  <c r="I215" i="2"/>
  <c r="I214" i="2"/>
  <c r="I213" i="2"/>
  <c r="I212" i="2"/>
  <c r="I211" i="2"/>
  <c r="I210" i="2"/>
  <c r="I209" i="2"/>
  <c r="I208" i="2"/>
  <c r="I207" i="2"/>
  <c r="I206" i="2"/>
  <c r="I205" i="2"/>
  <c r="I204" i="2"/>
  <c r="I203" i="2"/>
  <c r="I202" i="2"/>
  <c r="I201" i="2"/>
  <c r="I200" i="2"/>
  <c r="I199" i="2"/>
  <c r="I198" i="2"/>
  <c r="I197" i="2"/>
  <c r="I196" i="2"/>
  <c r="I195" i="2"/>
  <c r="I194" i="2"/>
  <c r="I193" i="2"/>
  <c r="I192" i="2"/>
  <c r="I191" i="2"/>
  <c r="I190" i="2"/>
  <c r="I189" i="2"/>
  <c r="I188" i="2"/>
  <c r="D41" i="2" l="1"/>
  <c r="J40" i="2"/>
  <c r="G40" i="2"/>
  <c r="G41" i="2" s="1"/>
  <c r="D40" i="2"/>
  <c r="J39" i="2"/>
  <c r="G39" i="2"/>
  <c r="D39" i="2"/>
  <c r="E37" i="2"/>
  <c r="G37" i="2" l="1"/>
  <c r="I14" i="6" l="1" a="1"/>
  <c r="I14" i="6" s="1"/>
  <c r="I15" i="6" a="1"/>
  <c r="I15" i="6" s="1"/>
  <c r="I16" i="6" a="1"/>
  <c r="I16" i="6" s="1"/>
  <c r="I17" i="6" a="1"/>
  <c r="I17" i="6" s="1"/>
  <c r="I18" i="6" a="1"/>
  <c r="I18" i="6" s="1"/>
  <c r="I19" i="6" a="1"/>
  <c r="I19" i="6" s="1"/>
  <c r="I20" i="6" a="1"/>
  <c r="I20" i="6" s="1"/>
  <c r="I21" i="6" a="1"/>
  <c r="I21" i="6" s="1"/>
  <c r="I22" i="6" a="1"/>
  <c r="I22" i="6" s="1"/>
  <c r="I23" i="6" a="1"/>
  <c r="I23" i="6" s="1"/>
  <c r="I7" i="6" a="1"/>
  <c r="I7" i="6" s="1"/>
  <c r="I8" i="6" a="1"/>
  <c r="I8" i="6" s="1"/>
  <c r="I9" i="6" a="1"/>
  <c r="I9" i="6" s="1"/>
  <c r="I10" i="6" a="1"/>
  <c r="I10" i="6" s="1"/>
  <c r="I11" i="6" a="1"/>
  <c r="I11" i="6" s="1"/>
  <c r="I12" i="6" a="1"/>
  <c r="I12" i="6" s="1"/>
  <c r="I13" i="6" a="1"/>
  <c r="I13" i="6" s="1"/>
  <c r="F49" i="6"/>
  <c r="F48" i="6"/>
  <c r="F47" i="6"/>
  <c r="D46" i="6"/>
  <c r="I45" i="6" a="1"/>
  <c r="I45" i="6" s="1"/>
  <c r="I44" i="6" a="1"/>
  <c r="I44" i="6" s="1"/>
  <c r="I43" i="6" a="1"/>
  <c r="I43" i="6" s="1"/>
  <c r="I42" i="6" a="1"/>
  <c r="I42" i="6" s="1"/>
  <c r="I41" i="6" a="1"/>
  <c r="I41" i="6" s="1"/>
  <c r="I40" i="6" a="1"/>
  <c r="I40" i="6" s="1"/>
  <c r="I39" i="6" a="1"/>
  <c r="I39" i="6" s="1"/>
  <c r="I38" i="6" a="1"/>
  <c r="I38" i="6" s="1"/>
  <c r="I37" i="6" a="1"/>
  <c r="I37" i="6" s="1"/>
  <c r="I36" i="6" a="1"/>
  <c r="I36" i="6" s="1"/>
  <c r="I35" i="6" a="1"/>
  <c r="I35" i="6" s="1"/>
  <c r="I34" i="6" a="1"/>
  <c r="I34" i="6" s="1"/>
  <c r="I33" i="6" a="1"/>
  <c r="I33" i="6" s="1"/>
  <c r="I32" i="6" a="1"/>
  <c r="I32" i="6" s="1"/>
  <c r="I31" i="6" a="1"/>
  <c r="I31" i="6" s="1"/>
  <c r="I30" i="6" a="1"/>
  <c r="I30" i="6" s="1"/>
  <c r="I29" i="6" a="1"/>
  <c r="I29" i="6" s="1"/>
  <c r="I28" i="6" a="1"/>
  <c r="I28" i="6" s="1"/>
  <c r="I27" i="6" a="1"/>
  <c r="I27" i="6" s="1"/>
  <c r="I26" i="6" a="1"/>
  <c r="I26" i="6" s="1"/>
  <c r="I25" i="6" a="1"/>
  <c r="I25" i="6" s="1"/>
  <c r="I24" i="6" a="1"/>
  <c r="I24" i="6" s="1"/>
  <c r="D30" i="3"/>
  <c r="C50" i="6" l="1"/>
  <c r="H48" i="6"/>
  <c r="H47" i="6"/>
  <c r="C73" i="6" l="1"/>
  <c r="C74" i="6"/>
  <c r="C75" i="6" s="1"/>
  <c r="G118" i="2" l="1"/>
  <c r="I63" i="6" l="1" a="1"/>
  <c r="I63" i="6" s="1"/>
  <c r="F74" i="6"/>
  <c r="F73" i="6"/>
  <c r="F72" i="6"/>
  <c r="D71" i="6"/>
  <c r="I70" i="6" a="1"/>
  <c r="I70" i="6" s="1"/>
  <c r="I69" i="6" a="1"/>
  <c r="I69" i="6" s="1"/>
  <c r="I66" i="6" a="1"/>
  <c r="I66" i="6" s="1"/>
  <c r="I65" i="6" a="1"/>
  <c r="I65" i="6" s="1"/>
  <c r="I60" i="6" a="1"/>
  <c r="I60" i="6" s="1"/>
  <c r="I54" i="6" a="1"/>
  <c r="I54" i="6" s="1"/>
  <c r="F241" i="6"/>
  <c r="C241" i="6"/>
  <c r="F240" i="6"/>
  <c r="C240" i="6"/>
  <c r="F239" i="6"/>
  <c r="C239" i="6"/>
  <c r="D238" i="6"/>
  <c r="F237" i="6"/>
  <c r="F236" i="6"/>
  <c r="F235" i="6"/>
  <c r="F234" i="6"/>
  <c r="F233" i="6"/>
  <c r="F232" i="6"/>
  <c r="F231" i="6"/>
  <c r="F230" i="6"/>
  <c r="F229" i="6"/>
  <c r="F228" i="6"/>
  <c r="F227" i="6"/>
  <c r="F226" i="6"/>
  <c r="F225" i="6"/>
  <c r="F224" i="6"/>
  <c r="F223" i="6"/>
  <c r="F222" i="6"/>
  <c r="F221" i="6"/>
  <c r="F220" i="6"/>
  <c r="F219" i="6"/>
  <c r="F218" i="6"/>
  <c r="F217" i="6"/>
  <c r="F216" i="6"/>
  <c r="F215" i="6"/>
  <c r="F214" i="6"/>
  <c r="F213" i="6"/>
  <c r="F212" i="6"/>
  <c r="F211" i="6"/>
  <c r="F210" i="6"/>
  <c r="F209" i="6"/>
  <c r="F208" i="6"/>
  <c r="F207" i="6"/>
  <c r="F206" i="6"/>
  <c r="F205" i="6"/>
  <c r="F204" i="6"/>
  <c r="F203" i="6"/>
  <c r="F202" i="6"/>
  <c r="F201" i="6"/>
  <c r="F200" i="6"/>
  <c r="F199" i="6"/>
  <c r="F198" i="6"/>
  <c r="F197" i="6"/>
  <c r="F196" i="6"/>
  <c r="F195" i="6"/>
  <c r="F194" i="6"/>
  <c r="F193" i="6"/>
  <c r="F192" i="6"/>
  <c r="I233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F273" i="2"/>
  <c r="C273" i="2"/>
  <c r="I272" i="2"/>
  <c r="F272" i="2"/>
  <c r="C272" i="2"/>
  <c r="I271" i="2"/>
  <c r="F271" i="2"/>
  <c r="C271" i="2"/>
  <c r="I269" i="2"/>
  <c r="I268" i="2"/>
  <c r="I267" i="2"/>
  <c r="I266" i="2"/>
  <c r="I265" i="2"/>
  <c r="I264" i="2"/>
  <c r="I263" i="2"/>
  <c r="I262" i="2"/>
  <c r="I261" i="2"/>
  <c r="I260" i="2"/>
  <c r="I259" i="2"/>
  <c r="I258" i="2"/>
  <c r="I257" i="2"/>
  <c r="I256" i="2"/>
  <c r="I255" i="2"/>
  <c r="I254" i="2"/>
  <c r="I253" i="2"/>
  <c r="D80" i="2"/>
  <c r="J79" i="2"/>
  <c r="G79" i="2"/>
  <c r="G80" i="2" s="1"/>
  <c r="J78" i="2"/>
  <c r="G78" i="2"/>
  <c r="D78" i="2"/>
  <c r="E76" i="2"/>
  <c r="H73" i="6" l="1"/>
  <c r="H72" i="6"/>
  <c r="I240" i="6"/>
  <c r="I239" i="6"/>
  <c r="G76" i="2"/>
  <c r="I91" i="6" a="1"/>
  <c r="I91" i="6" s="1"/>
  <c r="I290" i="2" l="1"/>
  <c r="I295" i="2"/>
  <c r="I293" i="2"/>
  <c r="I292" i="2"/>
  <c r="I291" i="2"/>
  <c r="I289" i="2"/>
  <c r="I288" i="2"/>
  <c r="I287" i="2"/>
  <c r="I286" i="2"/>
  <c r="G177" i="2" l="1"/>
  <c r="I86" i="6" a="1"/>
  <c r="I86" i="6" s="1"/>
  <c r="I89" i="6" a="1"/>
  <c r="I89" i="6" s="1"/>
  <c r="I90" i="6" a="1"/>
  <c r="I90" i="6" s="1"/>
  <c r="I92" i="6" a="1"/>
  <c r="I92" i="6" s="1"/>
  <c r="I93" i="6" a="1"/>
  <c r="I93" i="6" s="1"/>
  <c r="F253" i="6"/>
  <c r="F252" i="6"/>
  <c r="F251" i="6"/>
  <c r="F250" i="6"/>
  <c r="F249" i="6"/>
  <c r="F248" i="6"/>
  <c r="F247" i="6"/>
  <c r="F246" i="6"/>
  <c r="G146" i="2" l="1"/>
  <c r="E118" i="2"/>
  <c r="F318" i="2"/>
  <c r="C318" i="2"/>
  <c r="I317" i="2"/>
  <c r="F317" i="2"/>
  <c r="C317" i="2"/>
  <c r="I316" i="2"/>
  <c r="F316" i="2"/>
  <c r="C316" i="2"/>
  <c r="I314" i="2"/>
  <c r="I313" i="2"/>
  <c r="I312" i="2"/>
  <c r="I311" i="2"/>
  <c r="I310" i="2"/>
  <c r="I309" i="2"/>
  <c r="I308" i="2"/>
  <c r="I307" i="2"/>
  <c r="I306" i="2"/>
  <c r="I305" i="2"/>
  <c r="I304" i="2"/>
  <c r="I303" i="2"/>
  <c r="I302" i="2"/>
  <c r="I301" i="2"/>
  <c r="I300" i="2"/>
  <c r="I299" i="2"/>
  <c r="I298" i="2"/>
  <c r="I297" i="2"/>
  <c r="I296" i="2"/>
  <c r="I294" i="2"/>
  <c r="I285" i="2"/>
  <c r="I284" i="2"/>
  <c r="I283" i="2"/>
  <c r="I282" i="2"/>
  <c r="I281" i="2"/>
  <c r="I280" i="2"/>
  <c r="I279" i="2"/>
  <c r="I278" i="2"/>
  <c r="D122" i="2"/>
  <c r="J121" i="2"/>
  <c r="G121" i="2"/>
  <c r="D121" i="2"/>
  <c r="J120" i="2"/>
  <c r="G120" i="2"/>
  <c r="D120" i="2"/>
  <c r="C145" i="6"/>
  <c r="F295" i="6"/>
  <c r="C295" i="6"/>
  <c r="F294" i="6"/>
  <c r="C294" i="6"/>
  <c r="F293" i="6"/>
  <c r="C293" i="6"/>
  <c r="D292" i="6"/>
  <c r="F291" i="6"/>
  <c r="F290" i="6"/>
  <c r="F289" i="6"/>
  <c r="F288" i="6"/>
  <c r="F287" i="6"/>
  <c r="F286" i="6"/>
  <c r="F285" i="6"/>
  <c r="F284" i="6"/>
  <c r="F283" i="6"/>
  <c r="F282" i="6"/>
  <c r="F281" i="6"/>
  <c r="F280" i="6"/>
  <c r="F279" i="6"/>
  <c r="F278" i="6"/>
  <c r="F277" i="6"/>
  <c r="F276" i="6"/>
  <c r="F275" i="6"/>
  <c r="F274" i="6"/>
  <c r="F273" i="6"/>
  <c r="F272" i="6"/>
  <c r="F271" i="6"/>
  <c r="F270" i="6"/>
  <c r="F269" i="6"/>
  <c r="F268" i="6"/>
  <c r="F267" i="6"/>
  <c r="F266" i="6"/>
  <c r="F265" i="6"/>
  <c r="F264" i="6"/>
  <c r="F263" i="6"/>
  <c r="F262" i="6"/>
  <c r="F261" i="6"/>
  <c r="F260" i="6"/>
  <c r="F259" i="6"/>
  <c r="F258" i="6"/>
  <c r="F257" i="6"/>
  <c r="F256" i="6"/>
  <c r="F255" i="6"/>
  <c r="F254" i="6"/>
  <c r="F108" i="6"/>
  <c r="F107" i="6"/>
  <c r="F106" i="6"/>
  <c r="D105" i="6"/>
  <c r="I104" i="6" a="1"/>
  <c r="I104" i="6" s="1"/>
  <c r="I103" i="6" a="1"/>
  <c r="I103" i="6" s="1"/>
  <c r="I102" i="6" a="1"/>
  <c r="I102" i="6" s="1"/>
  <c r="I101" i="6" a="1"/>
  <c r="I101" i="6" s="1"/>
  <c r="I100" i="6" a="1"/>
  <c r="I100" i="6" s="1"/>
  <c r="I99" i="6" a="1"/>
  <c r="I99" i="6" s="1"/>
  <c r="I98" i="6" a="1"/>
  <c r="I98" i="6" s="1"/>
  <c r="I97" i="6" a="1"/>
  <c r="I97" i="6" s="1"/>
  <c r="I96" i="6" a="1"/>
  <c r="I96" i="6" s="1"/>
  <c r="I95" i="6" a="1"/>
  <c r="I95" i="6" s="1"/>
  <c r="I85" i="6" a="1"/>
  <c r="I85" i="6" s="1"/>
  <c r="I84" i="6" a="1"/>
  <c r="I84" i="6" s="1"/>
  <c r="I83" i="6" a="1"/>
  <c r="I83" i="6" s="1"/>
  <c r="I82" i="6" a="1"/>
  <c r="I82" i="6" s="1"/>
  <c r="I81" i="6" a="1"/>
  <c r="I81" i="6" s="1"/>
  <c r="I80" i="6" a="1"/>
  <c r="I80" i="6" s="1"/>
  <c r="I79" i="6" a="1"/>
  <c r="I79" i="6" s="1"/>
  <c r="G122" i="2" l="1"/>
  <c r="I294" i="6"/>
  <c r="I293" i="6"/>
  <c r="H107" i="6"/>
  <c r="H106" i="6"/>
  <c r="D143" i="6" l="1"/>
  <c r="D4" i="8" s="1"/>
  <c r="C185" i="6" l="1"/>
  <c r="I180" i="6" a="1"/>
  <c r="I180" i="6" s="1"/>
  <c r="I122" i="6" l="1" a="1"/>
  <c r="I122" i="6" s="1"/>
  <c r="D202" i="3"/>
  <c r="I198" i="3"/>
  <c r="I196" i="3"/>
  <c r="I195" i="3"/>
  <c r="I199" i="3" s="1"/>
  <c r="D187" i="3"/>
  <c r="D159" i="3"/>
  <c r="D143" i="3"/>
  <c r="D71" i="3"/>
  <c r="F50" i="3"/>
  <c r="D41" i="3"/>
  <c r="E32" i="8"/>
  <c r="E31" i="8"/>
  <c r="E30" i="8"/>
  <c r="E29" i="8"/>
  <c r="E28" i="8"/>
  <c r="E27" i="8"/>
  <c r="E26" i="8"/>
  <c r="E25" i="8"/>
  <c r="E24" i="8"/>
  <c r="E14" i="8"/>
  <c r="E13" i="8"/>
  <c r="E12" i="8"/>
  <c r="E11" i="8"/>
  <c r="E10" i="8"/>
  <c r="E9" i="8"/>
  <c r="E8" i="8"/>
  <c r="E7" i="8"/>
  <c r="E6" i="8"/>
  <c r="E5" i="8"/>
  <c r="F385" i="2"/>
  <c r="C385" i="2"/>
  <c r="I384" i="2"/>
  <c r="F384" i="2"/>
  <c r="C384" i="2"/>
  <c r="I383" i="2"/>
  <c r="F383" i="2"/>
  <c r="C383" i="2"/>
  <c r="I381" i="2"/>
  <c r="I380" i="2"/>
  <c r="I379" i="2"/>
  <c r="I378" i="2"/>
  <c r="I377" i="2"/>
  <c r="I376" i="2"/>
  <c r="I375" i="2"/>
  <c r="I374" i="2"/>
  <c r="I373" i="2"/>
  <c r="I372" i="2"/>
  <c r="I371" i="2"/>
  <c r="I370" i="2"/>
  <c r="I369" i="2"/>
  <c r="I368" i="2"/>
  <c r="I367" i="2"/>
  <c r="I366" i="2"/>
  <c r="I365" i="2"/>
  <c r="I364" i="2"/>
  <c r="I363" i="2"/>
  <c r="I362" i="2"/>
  <c r="F357" i="2"/>
  <c r="C357" i="2"/>
  <c r="I356" i="2"/>
  <c r="F356" i="2"/>
  <c r="C356" i="2"/>
  <c r="I355" i="2"/>
  <c r="F355" i="2"/>
  <c r="C355" i="2"/>
  <c r="I353" i="2"/>
  <c r="I352" i="2"/>
  <c r="I351" i="2"/>
  <c r="I350" i="2"/>
  <c r="I349" i="2"/>
  <c r="I348" i="2"/>
  <c r="I347" i="2"/>
  <c r="I346" i="2"/>
  <c r="I345" i="2"/>
  <c r="I344" i="2"/>
  <c r="I343" i="2"/>
  <c r="I342" i="2"/>
  <c r="I341" i="2"/>
  <c r="I340" i="2"/>
  <c r="I339" i="2"/>
  <c r="I338" i="2"/>
  <c r="I337" i="2"/>
  <c r="I336" i="2"/>
  <c r="I335" i="2"/>
  <c r="I334" i="2"/>
  <c r="I333" i="2"/>
  <c r="I332" i="2"/>
  <c r="I331" i="2"/>
  <c r="I330" i="2"/>
  <c r="I329" i="2"/>
  <c r="I328" i="2"/>
  <c r="I327" i="2"/>
  <c r="I326" i="2"/>
  <c r="I325" i="2"/>
  <c r="I324" i="2"/>
  <c r="I323" i="2"/>
  <c r="D181" i="2"/>
  <c r="J180" i="2"/>
  <c r="D180" i="2"/>
  <c r="J179" i="2"/>
  <c r="D179" i="2"/>
  <c r="E177" i="2"/>
  <c r="D21" i="8" s="1"/>
  <c r="I176" i="2"/>
  <c r="I175" i="2"/>
  <c r="I174" i="2"/>
  <c r="I173" i="2"/>
  <c r="I172" i="2"/>
  <c r="I171" i="2"/>
  <c r="I170" i="2"/>
  <c r="I169" i="2"/>
  <c r="I168" i="2"/>
  <c r="I167" i="2"/>
  <c r="I166" i="2"/>
  <c r="I165" i="2"/>
  <c r="I164" i="2"/>
  <c r="I163" i="2"/>
  <c r="I162" i="2"/>
  <c r="I161" i="2"/>
  <c r="I160" i="2"/>
  <c r="I159" i="2"/>
  <c r="I158" i="2"/>
  <c r="I157" i="2"/>
  <c r="I156" i="2"/>
  <c r="I155" i="2"/>
  <c r="D150" i="2"/>
  <c r="J149" i="2"/>
  <c r="G149" i="2"/>
  <c r="D149" i="2"/>
  <c r="J148" i="2"/>
  <c r="G148" i="2"/>
  <c r="B22" i="8" s="1"/>
  <c r="D148" i="2"/>
  <c r="E146" i="2"/>
  <c r="D22" i="8" s="1"/>
  <c r="E23" i="8" s="1"/>
  <c r="F361" i="6"/>
  <c r="C361" i="6"/>
  <c r="F360" i="6"/>
  <c r="C360" i="6"/>
  <c r="F359" i="6"/>
  <c r="C359" i="6"/>
  <c r="D358" i="6"/>
  <c r="F357" i="6"/>
  <c r="F356" i="6"/>
  <c r="F355" i="6"/>
  <c r="F354" i="6"/>
  <c r="F353" i="6"/>
  <c r="F352" i="6"/>
  <c r="F351" i="6"/>
  <c r="F350" i="6"/>
  <c r="F349" i="6"/>
  <c r="F348" i="6"/>
  <c r="F347" i="6"/>
  <c r="F346" i="6"/>
  <c r="F345" i="6"/>
  <c r="F344" i="6"/>
  <c r="F343" i="6"/>
  <c r="F342" i="6"/>
  <c r="F341" i="6"/>
  <c r="F340" i="6"/>
  <c r="F339" i="6"/>
  <c r="F338" i="6"/>
  <c r="F337" i="6"/>
  <c r="F336" i="6"/>
  <c r="F335" i="6"/>
  <c r="F334" i="6"/>
  <c r="F333" i="6"/>
  <c r="F332" i="6"/>
  <c r="F331" i="6"/>
  <c r="F330" i="6"/>
  <c r="F329" i="6"/>
  <c r="F328" i="6"/>
  <c r="F327" i="6"/>
  <c r="F322" i="6"/>
  <c r="C322" i="6"/>
  <c r="F321" i="6"/>
  <c r="C321" i="6"/>
  <c r="F320" i="6"/>
  <c r="C320" i="6"/>
  <c r="D319" i="6"/>
  <c r="F318" i="6"/>
  <c r="F317" i="6"/>
  <c r="F316" i="6"/>
  <c r="F315" i="6"/>
  <c r="F314" i="6"/>
  <c r="F313" i="6"/>
  <c r="F312" i="6"/>
  <c r="F311" i="6"/>
  <c r="F310" i="6"/>
  <c r="F309" i="6"/>
  <c r="F308" i="6"/>
  <c r="F307" i="6"/>
  <c r="F306" i="6"/>
  <c r="F305" i="6"/>
  <c r="F304" i="6"/>
  <c r="F303" i="6"/>
  <c r="F302" i="6"/>
  <c r="F301" i="6"/>
  <c r="F300" i="6"/>
  <c r="F185" i="6"/>
  <c r="F184" i="6"/>
  <c r="F183" i="6"/>
  <c r="D182" i="6"/>
  <c r="D3" i="8" s="1"/>
  <c r="I181" i="6" a="1"/>
  <c r="I181" i="6" s="1"/>
  <c r="I179" i="6" a="1"/>
  <c r="I179" i="6" s="1"/>
  <c r="I178" i="6" a="1"/>
  <c r="I178" i="6" s="1"/>
  <c r="I177" i="6" a="1"/>
  <c r="I177" i="6" s="1"/>
  <c r="I176" i="6" a="1"/>
  <c r="I176" i="6" s="1"/>
  <c r="I175" i="6" a="1"/>
  <c r="I175" i="6" s="1"/>
  <c r="I174" i="6" a="1"/>
  <c r="I174" i="6" s="1"/>
  <c r="I173" i="6" a="1"/>
  <c r="I173" i="6" s="1"/>
  <c r="I172" i="6" a="1"/>
  <c r="I172" i="6" s="1"/>
  <c r="I171" i="6" a="1"/>
  <c r="I171" i="6" s="1"/>
  <c r="I170" i="6" a="1"/>
  <c r="I170" i="6" s="1"/>
  <c r="I169" i="6" a="1"/>
  <c r="I169" i="6" s="1"/>
  <c r="I168" i="6" a="1"/>
  <c r="I168" i="6" s="1"/>
  <c r="I167" i="6" a="1"/>
  <c r="I167" i="6" s="1"/>
  <c r="I166" i="6" a="1"/>
  <c r="I166" i="6" s="1"/>
  <c r="I165" i="6" a="1"/>
  <c r="I165" i="6" s="1"/>
  <c r="I164" i="6" a="1"/>
  <c r="I164" i="6" s="1"/>
  <c r="I163" i="6" a="1"/>
  <c r="I163" i="6" s="1"/>
  <c r="I162" i="6" a="1"/>
  <c r="I162" i="6" s="1"/>
  <c r="I161" i="6" a="1"/>
  <c r="I161" i="6" s="1"/>
  <c r="I160" i="6" a="1"/>
  <c r="I160" i="6" s="1"/>
  <c r="I159" i="6" a="1"/>
  <c r="I159" i="6" s="1"/>
  <c r="I158" i="6" a="1"/>
  <c r="I158" i="6" s="1"/>
  <c r="I157" i="6" a="1"/>
  <c r="I157" i="6" s="1"/>
  <c r="I156" i="6" a="1"/>
  <c r="I156" i="6" s="1"/>
  <c r="I155" i="6" a="1"/>
  <c r="I155" i="6" s="1"/>
  <c r="I154" i="6" a="1"/>
  <c r="I154" i="6" s="1"/>
  <c r="I152" i="6" a="1"/>
  <c r="I152" i="6" s="1"/>
  <c r="I151" i="6" a="1"/>
  <c r="I151" i="6" s="1"/>
  <c r="F146" i="6"/>
  <c r="F145" i="6"/>
  <c r="F144" i="6"/>
  <c r="I142" i="6" a="1"/>
  <c r="I142" i="6" s="1"/>
  <c r="I141" i="6" a="1"/>
  <c r="I141" i="6" s="1"/>
  <c r="I140" i="6" a="1"/>
  <c r="I140" i="6" s="1"/>
  <c r="I139" i="6" a="1"/>
  <c r="I139" i="6" s="1"/>
  <c r="I138" i="6" a="1"/>
  <c r="I138" i="6" s="1"/>
  <c r="I137" i="6" a="1"/>
  <c r="I137" i="6" s="1"/>
  <c r="I136" i="6" a="1"/>
  <c r="I136" i="6" s="1"/>
  <c r="I135" i="6" a="1"/>
  <c r="I135" i="6" s="1"/>
  <c r="I134" i="6" a="1"/>
  <c r="I134" i="6" s="1"/>
  <c r="I133" i="6" a="1"/>
  <c r="I133" i="6" s="1"/>
  <c r="I132" i="6" a="1"/>
  <c r="I132" i="6" s="1"/>
  <c r="I131" i="6" a="1"/>
  <c r="I131" i="6" s="1"/>
  <c r="I130" i="6" a="1"/>
  <c r="I130" i="6" s="1"/>
  <c r="I129" i="6" a="1"/>
  <c r="I129" i="6" s="1"/>
  <c r="I128" i="6" a="1"/>
  <c r="I128" i="6" s="1"/>
  <c r="I127" i="6" a="1"/>
  <c r="I127" i="6" s="1"/>
  <c r="I125" i="6" a="1"/>
  <c r="I125" i="6" s="1"/>
  <c r="I124" i="6" a="1"/>
  <c r="I124" i="6" s="1"/>
  <c r="I123" i="6" a="1"/>
  <c r="I123" i="6" s="1"/>
  <c r="I121" i="6" a="1"/>
  <c r="I121" i="6" s="1"/>
  <c r="I120" i="6" a="1"/>
  <c r="I120" i="6" s="1"/>
  <c r="I119" i="6" a="1"/>
  <c r="I119" i="6" s="1"/>
  <c r="I118" i="6" a="1"/>
  <c r="I118" i="6" s="1"/>
  <c r="I117" i="6" a="1"/>
  <c r="I117" i="6" s="1"/>
  <c r="I116" i="6" a="1"/>
  <c r="I116" i="6" s="1"/>
  <c r="I115" i="6" a="1"/>
  <c r="I115" i="6" s="1"/>
  <c r="I114" i="6" a="1"/>
  <c r="I114" i="6" s="1"/>
  <c r="I113" i="6" a="1"/>
  <c r="I113" i="6" s="1"/>
  <c r="G150" i="2" l="1"/>
  <c r="C22" i="8"/>
  <c r="G180" i="2"/>
  <c r="G181" i="2" s="1"/>
  <c r="E22" i="8"/>
  <c r="E21" i="8"/>
  <c r="D33" i="8"/>
  <c r="G179" i="2"/>
  <c r="B21" i="8" s="1"/>
  <c r="B33" i="8" s="1"/>
  <c r="I359" i="6"/>
  <c r="I321" i="6"/>
  <c r="I320" i="6"/>
  <c r="H145" i="6"/>
  <c r="B4" i="8" s="1"/>
  <c r="H144" i="6"/>
  <c r="C4" i="8" s="1"/>
  <c r="H184" i="6"/>
  <c r="B3" i="8" s="1"/>
  <c r="H183" i="6"/>
  <c r="C3" i="8" s="1"/>
  <c r="E4" i="8"/>
  <c r="E3" i="8"/>
  <c r="D15" i="8"/>
  <c r="I360" i="6"/>
  <c r="B15" i="8" l="1"/>
  <c r="C15" i="8"/>
  <c r="C21" i="8"/>
  <c r="C33" i="8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<sst xmlns="http://schemas.openxmlformats.org/spreadsheetml/2006/main" count="2382" uniqueCount="542">
  <si>
    <t>Fecha</t>
  </si>
  <si>
    <t>Hora</t>
  </si>
  <si>
    <t xml:space="preserve">Paciente </t>
  </si>
  <si>
    <t>Total</t>
  </si>
  <si>
    <t xml:space="preserve">Forma de Pago </t>
  </si>
  <si>
    <t>Comentario</t>
  </si>
  <si>
    <t>Tipo de consulta</t>
  </si>
  <si>
    <t>Facturas Pendientes</t>
  </si>
  <si>
    <t>EXTRAS (ingresos, egresos, medicamentos…)</t>
  </si>
  <si>
    <t>DOC</t>
  </si>
  <si>
    <t>Lunes</t>
  </si>
  <si>
    <t>Martes</t>
  </si>
  <si>
    <t>Miercoles</t>
  </si>
  <si>
    <t>Jueves</t>
  </si>
  <si>
    <t>Viernes</t>
  </si>
  <si>
    <t>Sabado</t>
  </si>
  <si>
    <t>Domingo</t>
  </si>
  <si>
    <t>Efectivo</t>
  </si>
  <si>
    <t>Transferencia</t>
  </si>
  <si>
    <t>Primera</t>
  </si>
  <si>
    <t>Atendido</t>
  </si>
  <si>
    <t>No Atendido</t>
  </si>
  <si>
    <t xml:space="preserve">TOTAL </t>
  </si>
  <si>
    <t>Seguimiento</t>
  </si>
  <si>
    <t>Consultas Psiquiatricas EXTERNAS</t>
  </si>
  <si>
    <t>Individual</t>
  </si>
  <si>
    <t>Familiar</t>
  </si>
  <si>
    <t>Consultas Psicologicas EXTERNA</t>
  </si>
  <si>
    <t>Tipo de Consulta</t>
  </si>
  <si>
    <t>Pareja</t>
  </si>
  <si>
    <t>TOTAL</t>
  </si>
  <si>
    <t>Consultas Psicologicas INTERNA</t>
  </si>
  <si>
    <t>H. Entrada</t>
  </si>
  <si>
    <t>H. Salida</t>
  </si>
  <si>
    <t xml:space="preserve">Familiar </t>
  </si>
  <si>
    <t>w</t>
  </si>
  <si>
    <t>Medicina</t>
  </si>
  <si>
    <t>CF</t>
  </si>
  <si>
    <t>Mes: JULIO  2024</t>
  </si>
  <si>
    <t>Yeni Ortiz</t>
  </si>
  <si>
    <t>9 ashram (7.15 c/u) 45 litios (3 c/u)</t>
  </si>
  <si>
    <t>Reconsulta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</si>
  <si>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</si>
  <si>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</si>
  <si>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</si>
  <si>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</si>
  <si>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</si>
  <si>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</si>
  <si>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</si>
  <si>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</si>
  <si>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</si>
  <si>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</si>
  <si>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</si>
  <si>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</si>
  <si>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Ventas</t>
  </si>
  <si>
    <t>Crecimiento</t>
  </si>
  <si>
    <t>Liliana Chití</t>
  </si>
  <si>
    <t>Irving Lobos</t>
  </si>
  <si>
    <t>Certificado</t>
  </si>
  <si>
    <t>Luis Najarro</t>
  </si>
  <si>
    <t>Esteban Hernandez</t>
  </si>
  <si>
    <t>Deposito</t>
  </si>
  <si>
    <t>Laboratorios</t>
  </si>
  <si>
    <t>Manuel Estrada</t>
  </si>
  <si>
    <t>Haloperido (30tab 14cu) sedaplus (60 tab 3c/u) quetidin 25 mg (30 tab 11.75 c/u)</t>
  </si>
  <si>
    <t>Dormicum (135) jeringa (5)</t>
  </si>
  <si>
    <t>Mercedes Godinez</t>
  </si>
  <si>
    <t>Haloperidol (14 c/u 30 tab)</t>
  </si>
  <si>
    <t>Mes: AGOSTO  2024</t>
  </si>
  <si>
    <t>Beatriz Campos</t>
  </si>
  <si>
    <t>Haloperidol (14 c/u 70 tab)</t>
  </si>
  <si>
    <t>NIT 68995555</t>
  </si>
  <si>
    <t>Santos Granillo</t>
  </si>
  <si>
    <t>Hematologia</t>
  </si>
  <si>
    <t>Mynor Larios</t>
  </si>
  <si>
    <t>Haloperido (30 tab 12 c/u)</t>
  </si>
  <si>
    <t>Robin Galvez</t>
  </si>
  <si>
    <t>Carlos Luna</t>
  </si>
  <si>
    <t>Johana Velasquez</t>
  </si>
  <si>
    <t>NIT 1090429</t>
  </si>
  <si>
    <t>Esdras Cabrera</t>
  </si>
  <si>
    <t>Juan Francisco Gonzales</t>
  </si>
  <si>
    <t>Certificado médico</t>
  </si>
  <si>
    <t>Alprazolam</t>
  </si>
  <si>
    <t>Ampolla Flugicil</t>
  </si>
  <si>
    <t>Irving Arriaga</t>
  </si>
  <si>
    <t>DPI 4014 12067 0101</t>
  </si>
  <si>
    <t>Mes: SEPTIEMBRE  2024</t>
  </si>
  <si>
    <t>Artículo</t>
  </si>
  <si>
    <t>Haloperidol (15 tab 14 c/u)</t>
  </si>
  <si>
    <t>Roberto Solorzano</t>
  </si>
  <si>
    <t>Stildem (una caja)</t>
  </si>
  <si>
    <t>Stildem (2 cajas)</t>
  </si>
  <si>
    <t>Stildem (10 pastillas)</t>
  </si>
  <si>
    <t>Ronaldo Argueta</t>
  </si>
  <si>
    <t>Examenes</t>
  </si>
  <si>
    <t>Litio (150) Nitrogeno de urea(42) creatinina(42)</t>
  </si>
  <si>
    <t>Nestor Hernandez</t>
  </si>
  <si>
    <t>Transaminasas (42/cu) NIT 12842214</t>
  </si>
  <si>
    <t>Leslie Roberto Solorzano</t>
  </si>
  <si>
    <t>Haloperidol (30 tab 14 c/u)</t>
  </si>
  <si>
    <t>Julio Guzman</t>
  </si>
  <si>
    <t>MES</t>
  </si>
  <si>
    <t>COEX PSICOLOGÍA</t>
  </si>
  <si>
    <t>COEX Doctor Luis Dardón</t>
  </si>
  <si>
    <t>Tarjeta</t>
  </si>
  <si>
    <t>Johanna Maribel</t>
  </si>
  <si>
    <t>Haloperidol (10 tab 14 c/u)</t>
  </si>
  <si>
    <t>Fines de semana</t>
  </si>
  <si>
    <t>Entre Semana</t>
  </si>
  <si>
    <t>Agudos y cronicos</t>
  </si>
  <si>
    <t>Cronicos</t>
  </si>
  <si>
    <t>Mes: OCTUBRE  2024</t>
  </si>
  <si>
    <t>Egreso</t>
  </si>
  <si>
    <t>Marjorie Jimena Bautista</t>
  </si>
  <si>
    <t xml:space="preserve">Enrique Cotuc </t>
  </si>
  <si>
    <t xml:space="preserve">Alma de Leon </t>
  </si>
  <si>
    <t>Cristian Velasquez</t>
  </si>
  <si>
    <t>Faviola Díaz</t>
  </si>
  <si>
    <t>NIT: 7151260-8</t>
  </si>
  <si>
    <t>Ingreso</t>
  </si>
  <si>
    <t>Yenifer Guzman</t>
  </si>
  <si>
    <t>Alma Castañeda</t>
  </si>
  <si>
    <t>transferencia</t>
  </si>
  <si>
    <t>NIT: 5470226 Afiliado Suarez</t>
  </si>
  <si>
    <t>Rosa Luna de Gomez</t>
  </si>
  <si>
    <t>NIT: 37306847Sergio Gómez</t>
  </si>
  <si>
    <t>Ana Maria Penado</t>
  </si>
  <si>
    <t>Q.24,224,31</t>
  </si>
  <si>
    <t xml:space="preserve"> NIT:74978632 Johania Reyes</t>
  </si>
  <si>
    <t>Mynor Olaverri</t>
  </si>
  <si>
    <t>Q.10,103.28</t>
  </si>
  <si>
    <t>Luis Escobar</t>
  </si>
  <si>
    <t>Q.2,495.15</t>
  </si>
  <si>
    <t>NIT:108814904 RISCO</t>
  </si>
  <si>
    <t xml:space="preserve">Egreso </t>
  </si>
  <si>
    <t>Q.4,750.21</t>
  </si>
  <si>
    <t>Medicamento</t>
  </si>
  <si>
    <t>NIT: 3824829 Victor Godines</t>
  </si>
  <si>
    <t xml:space="preserve">Luis Morales </t>
  </si>
  <si>
    <t>Cheque</t>
  </si>
  <si>
    <t>Yailin Quiroa</t>
  </si>
  <si>
    <t>hematología completa 
litio
Creatinina
Nitrógeno de urea
Transaminasa glutamica oxalacetica
 Transaminasa glutamica piruvica</t>
  </si>
  <si>
    <t>ENERO</t>
  </si>
  <si>
    <t>Tipo de Px</t>
  </si>
  <si>
    <r>
      <t>3</t>
    </r>
    <r>
      <rPr>
        <sz val="14"/>
        <color theme="1"/>
        <rFont val="Arial"/>
        <family val="2"/>
      </rPr>
      <t xml:space="preserve"> Barbara Rivera 10:00      Linda Mendoza 12:00 pm </t>
    </r>
  </si>
  <si>
    <r>
      <t xml:space="preserve">4 </t>
    </r>
    <r>
      <rPr>
        <sz val="14"/>
        <color theme="1"/>
        <rFont val="Arial"/>
        <family val="2"/>
      </rPr>
      <t>Abner Moctezuma 11:00 am                              Angel Samayoa 14:00</t>
    </r>
  </si>
  <si>
    <t>14 Mercedes Godinez 10:00</t>
  </si>
  <si>
    <t>Terapeuta</t>
  </si>
  <si>
    <t>Cronico</t>
  </si>
  <si>
    <t>Agudo</t>
  </si>
  <si>
    <t>MAYO</t>
  </si>
  <si>
    <r>
      <t xml:space="preserve">6
</t>
    </r>
    <r>
      <rPr>
        <sz val="12"/>
        <color theme="1"/>
        <rFont val="Arial"/>
        <family val="2"/>
      </rPr>
      <t>Martita 
10:30 a.m.</t>
    </r>
  </si>
  <si>
    <r>
      <t xml:space="preserve">9
</t>
    </r>
    <r>
      <rPr>
        <sz val="12"/>
        <color theme="1"/>
        <rFont val="Arial"/>
        <family val="2"/>
      </rPr>
      <t>Barbara 
10:00 a.m.</t>
    </r>
  </si>
  <si>
    <r>
      <t xml:space="preserve">10
</t>
    </r>
    <r>
      <rPr>
        <sz val="12"/>
        <color theme="1"/>
        <rFont val="Arial"/>
        <family val="2"/>
      </rPr>
      <t>Abner 11:00 a.m.</t>
    </r>
  </si>
  <si>
    <t>SEGUNDO SEMESTRE 2025</t>
  </si>
  <si>
    <t>Tzuny</t>
  </si>
  <si>
    <t>Consultas Psiquiatricas INTERNAS</t>
  </si>
  <si>
    <t>Tipo Px.</t>
  </si>
  <si>
    <t>Entra</t>
  </si>
  <si>
    <t>Sale</t>
  </si>
  <si>
    <t>Adicto</t>
  </si>
  <si>
    <t>Jose</t>
  </si>
  <si>
    <t>Tipo</t>
  </si>
  <si>
    <t>Comentarios</t>
  </si>
  <si>
    <t>Mes: PRIMER SEMESTRE 2026</t>
  </si>
  <si>
    <t>Mes: ENERO  2026</t>
  </si>
  <si>
    <t>PRIMER SEMESTRE 2026</t>
  </si>
  <si>
    <t>Tiempo</t>
  </si>
  <si>
    <t>Blanca Mérida</t>
  </si>
  <si>
    <t xml:space="preserve">Transferencia </t>
  </si>
  <si>
    <t xml:space="preserve">NIT: CF </t>
  </si>
  <si>
    <t xml:space="preserve">Magaly Cante </t>
  </si>
  <si>
    <t>NIT: 20115644</t>
  </si>
  <si>
    <t xml:space="preserve">Ada Hernandez </t>
  </si>
  <si>
    <t xml:space="preserve">Trans. Hospi </t>
  </si>
  <si>
    <t xml:space="preserve">Queda interna </t>
  </si>
  <si>
    <t xml:space="preserve">Marco Olivares </t>
  </si>
  <si>
    <t>NIT: CF</t>
  </si>
  <si>
    <t xml:space="preserve">Pamela Alquijay </t>
  </si>
  <si>
    <t>NIT:  CF</t>
  </si>
  <si>
    <t xml:space="preserve">Valeria Ortiz </t>
  </si>
  <si>
    <t>NIT: 8174032  (Alejandro Ortiz)</t>
  </si>
  <si>
    <t xml:space="preserve">Estuardo Cruz </t>
  </si>
  <si>
    <t xml:space="preserve">NIT: 49617664 Estuardo Cruz. </t>
  </si>
  <si>
    <t xml:space="preserve">Ana Sofia Pérez  </t>
  </si>
  <si>
    <t xml:space="preserve">7486413 Aura Sanchez </t>
  </si>
  <si>
    <t>Mario Catro</t>
  </si>
  <si>
    <t xml:space="preserve">Maria Flores </t>
  </si>
  <si>
    <t xml:space="preserve">Gladis Santos </t>
  </si>
  <si>
    <t xml:space="preserve">Evelin Torres </t>
  </si>
  <si>
    <t xml:space="preserve">Vivian Cardenas </t>
  </si>
  <si>
    <t xml:space="preserve">Luis Emilio Chávez </t>
  </si>
  <si>
    <t xml:space="preserve">RECIBO </t>
  </si>
  <si>
    <t xml:space="preserve">CF </t>
  </si>
  <si>
    <t>Dalila Mendez</t>
  </si>
  <si>
    <t>Odilia Cambara</t>
  </si>
  <si>
    <t>Nelson Fajardo</t>
  </si>
  <si>
    <t>Marta Gramajo</t>
  </si>
  <si>
    <t>Berta Amparo Lezana</t>
  </si>
  <si>
    <t>Claudia Corina Ramirez</t>
  </si>
  <si>
    <t>no se cobra por un error en alison</t>
  </si>
  <si>
    <t>Rosario Sanchez</t>
  </si>
  <si>
    <t>NIT 33686033</t>
  </si>
  <si>
    <t>Gerber Estrada</t>
  </si>
  <si>
    <t>Iris Rodas</t>
  </si>
  <si>
    <t>depisitan Q50.00 para la proxima</t>
  </si>
  <si>
    <t>Abraham Barrera</t>
  </si>
  <si>
    <t>Transf. Hospital</t>
  </si>
  <si>
    <t>Mindy Gonzalez</t>
  </si>
  <si>
    <t>Dara Gomez</t>
  </si>
  <si>
    <t>Anya Gonzalez</t>
  </si>
  <si>
    <t>FEBRERO</t>
  </si>
  <si>
    <t>Transf Santa Clara</t>
  </si>
  <si>
    <t xml:space="preserve">Osbaldo </t>
  </si>
  <si>
    <t xml:space="preserve">Luis Ponce </t>
  </si>
  <si>
    <t xml:space="preserve">Luis Pedro Menendez </t>
  </si>
  <si>
    <t xml:space="preserve">Franklin Jones </t>
  </si>
  <si>
    <t xml:space="preserve">Javier Letran </t>
  </si>
  <si>
    <t xml:space="preserve">Juan Carlos Sinibaldi </t>
  </si>
  <si>
    <t>Josue Moncrieff</t>
  </si>
  <si>
    <t xml:space="preserve">Jose Manuel Zuñiga </t>
  </si>
  <si>
    <t xml:space="preserve">Erla Azucena </t>
  </si>
  <si>
    <t>Isaac Castellanos</t>
  </si>
  <si>
    <t>Hector Castellanos</t>
  </si>
  <si>
    <t>Azucena Ramirez</t>
  </si>
  <si>
    <t>Gary</t>
  </si>
  <si>
    <t>Juan Manuel Reyes</t>
  </si>
  <si>
    <t xml:space="preserve">Dr. Dardón y Licda. Tzuny </t>
  </si>
  <si>
    <t>Dr. Dardón</t>
  </si>
  <si>
    <t>Para egreso</t>
  </si>
  <si>
    <t xml:space="preserve">Solo familia </t>
  </si>
  <si>
    <t xml:space="preserve">Individual </t>
  </si>
  <si>
    <t>ENERO 2026</t>
  </si>
  <si>
    <t>FEBRERO 2026</t>
  </si>
  <si>
    <t xml:space="preserve">Sergio Osorio </t>
  </si>
  <si>
    <t xml:space="preserve">Tarjeta </t>
  </si>
  <si>
    <t>NIT: 61701742</t>
  </si>
  <si>
    <t xml:space="preserve">Diana Rodriguez </t>
  </si>
  <si>
    <t>NIT: 4827597</t>
  </si>
  <si>
    <t xml:space="preserve">Efectivo </t>
  </si>
  <si>
    <t>NIT: 19616716</t>
  </si>
  <si>
    <t xml:space="preserve">Victor Gutierrez </t>
  </si>
  <si>
    <t>Alma Mora Peña</t>
  </si>
  <si>
    <t>RECIBO</t>
  </si>
  <si>
    <t xml:space="preserve">Juana Mora Peña </t>
  </si>
  <si>
    <t xml:space="preserve">Franco Ceballos </t>
  </si>
  <si>
    <t xml:space="preserve">Leslie Chávez </t>
  </si>
  <si>
    <t>NIT: 20119577</t>
  </si>
  <si>
    <t>Angela Girón</t>
  </si>
  <si>
    <t xml:space="preserve">Javier Salazar </t>
  </si>
  <si>
    <t xml:space="preserve">Juana Marroquín </t>
  </si>
  <si>
    <t xml:space="preserve">Pedro Dominguez </t>
  </si>
  <si>
    <t>NIT: 53726804</t>
  </si>
  <si>
    <t>NIT 20119577</t>
  </si>
  <si>
    <t>Stavroula Georgostathis</t>
  </si>
  <si>
    <t xml:space="preserve">Olivia Asmen </t>
  </si>
  <si>
    <t>Clarisa Fanjul</t>
  </si>
  <si>
    <t>Cleve Arnold</t>
  </si>
  <si>
    <t xml:space="preserve">Guillermo Cuevas </t>
  </si>
  <si>
    <t>José Fernando Morales</t>
  </si>
  <si>
    <t xml:space="preserve">Javier Letrán </t>
  </si>
  <si>
    <t xml:space="preserve">Josue Moncrieff </t>
  </si>
  <si>
    <t xml:space="preserve">Marielos Cancino </t>
  </si>
  <si>
    <t xml:space="preserve">Adicto </t>
  </si>
  <si>
    <t xml:space="preserve">Abraham </t>
  </si>
  <si>
    <t>Ada Hernandez</t>
  </si>
  <si>
    <t>Javier Salazar</t>
  </si>
  <si>
    <t xml:space="preserve">Dalila Mendez </t>
  </si>
  <si>
    <t xml:space="preserve">Stavroula </t>
  </si>
  <si>
    <t xml:space="preserve">Luis Pedro Ponce </t>
  </si>
  <si>
    <t xml:space="preserve">Estadía </t>
  </si>
  <si>
    <t xml:space="preserve">Osmar Marroquín </t>
  </si>
  <si>
    <t xml:space="preserve">Visa Link </t>
  </si>
  <si>
    <t>NIT: 57428611</t>
  </si>
  <si>
    <t xml:space="preserve">Karina Coronado </t>
  </si>
  <si>
    <t xml:space="preserve">Osbaldo Perez </t>
  </si>
  <si>
    <t xml:space="preserve">Mensualidad </t>
  </si>
  <si>
    <t xml:space="preserve">Josue Ramirez </t>
  </si>
  <si>
    <t>Cheque-Tarjeta</t>
  </si>
  <si>
    <t>NIT: 89454014</t>
  </si>
  <si>
    <t>Informe y certificados</t>
  </si>
  <si>
    <t>Mecidamento</t>
  </si>
  <si>
    <t>Abraham Parrera</t>
  </si>
  <si>
    <t>3 cajas de leponex</t>
  </si>
  <si>
    <t>1 decatensol y 1 jeringa</t>
  </si>
  <si>
    <t>Perifl Lipidico</t>
  </si>
  <si>
    <t>30 tableta Haloperidol</t>
  </si>
  <si>
    <t>Internamiento</t>
  </si>
  <si>
    <t>5 dias</t>
  </si>
  <si>
    <t xml:space="preserve">1 día </t>
  </si>
  <si>
    <t>Claudia Marroquin</t>
  </si>
  <si>
    <t>Jennifer Anita Barrios</t>
  </si>
  <si>
    <t xml:space="preserve">Nelson Fajardo </t>
  </si>
  <si>
    <t xml:space="preserve">Gerson Escobar </t>
  </si>
  <si>
    <t xml:space="preserve">Patricia Escobar </t>
  </si>
  <si>
    <t xml:space="preserve">Maria Gonzalez </t>
  </si>
  <si>
    <t xml:space="preserve">Anya Gozalez </t>
  </si>
  <si>
    <t>NIT 9765190</t>
  </si>
  <si>
    <t>Nit 13971131</t>
  </si>
  <si>
    <t>Tran. Hospi</t>
  </si>
  <si>
    <t>Alejandro Del Cid</t>
  </si>
  <si>
    <t xml:space="preserve">Melvin Santos </t>
  </si>
  <si>
    <t>NIT: 10465170-9</t>
  </si>
  <si>
    <t xml:space="preserve">Gladys Santos </t>
  </si>
  <si>
    <t>NIT: 575797-5</t>
  </si>
  <si>
    <t>Francisca Mérida</t>
  </si>
  <si>
    <t>NIT 38304945</t>
  </si>
  <si>
    <t xml:space="preserve">Rolando Noriega </t>
  </si>
  <si>
    <t xml:space="preserve">Berta Amparo </t>
  </si>
  <si>
    <t>Nit: 3397771-2</t>
  </si>
  <si>
    <t xml:space="preserve">Kevin Matías </t>
  </si>
  <si>
    <t>NIT:  11191855-3</t>
  </si>
  <si>
    <t xml:space="preserve">Lesly Rodas </t>
  </si>
  <si>
    <t>NIT 89200675</t>
  </si>
  <si>
    <t xml:space="preserve">Gerardo Caal </t>
  </si>
  <si>
    <t xml:space="preserve">Juan Manuel </t>
  </si>
  <si>
    <t>Familia Juan Manuel</t>
  </si>
  <si>
    <t>Luigi Furlan</t>
  </si>
  <si>
    <t xml:space="preserve">Hector caballeros </t>
  </si>
  <si>
    <t xml:space="preserve">Familia Erla Torres </t>
  </si>
  <si>
    <t xml:space="preserve">Familia Hector Caballeros </t>
  </si>
  <si>
    <t>Famillia Don Josue</t>
  </si>
  <si>
    <t>Familia Tommy Ramazzini</t>
  </si>
  <si>
    <t xml:space="preserve">Dr. Dardon y Tzuny </t>
  </si>
  <si>
    <t xml:space="preserve">Dr. Dardon  </t>
  </si>
  <si>
    <t xml:space="preserve">Katherine Espina </t>
  </si>
  <si>
    <t xml:space="preserve">Marjorie Barrios </t>
  </si>
  <si>
    <t xml:space="preserve">NIT: 3290124-0 </t>
  </si>
  <si>
    <t xml:space="preserve">Jennifer Barrios </t>
  </si>
  <si>
    <t>Gerardo Caal</t>
  </si>
  <si>
    <t>Juan Manuel Fuentes</t>
  </si>
  <si>
    <t xml:space="preserve">Erla Torres </t>
  </si>
  <si>
    <t>Olivia Asmen</t>
  </si>
  <si>
    <t>Luis Pedro Menendez</t>
  </si>
  <si>
    <t>Clarissa</t>
  </si>
  <si>
    <t>josue</t>
  </si>
  <si>
    <t>Jose Manuel</t>
  </si>
  <si>
    <t xml:space="preserve">Hector Caballeros </t>
  </si>
  <si>
    <t xml:space="preserve">Marco Santis </t>
  </si>
  <si>
    <t xml:space="preserve">Cleve Albert Arnold </t>
  </si>
  <si>
    <t xml:space="preserve">Carlos Lopez </t>
  </si>
  <si>
    <t>NIT 7571546-5</t>
  </si>
  <si>
    <t xml:space="preserve">Evelyn Torres </t>
  </si>
  <si>
    <t>NIT: 8476156-3</t>
  </si>
  <si>
    <t xml:space="preserve">Steve David Gonsalez </t>
  </si>
  <si>
    <t>Ricardo García</t>
  </si>
  <si>
    <t>Nit: 2696590-9</t>
  </si>
  <si>
    <t xml:space="preserve">Fabiana Fuentes </t>
  </si>
  <si>
    <t>NIT: 482759-7</t>
  </si>
  <si>
    <t xml:space="preserve">Dara Gomez </t>
  </si>
  <si>
    <t>Mario Castro</t>
  </si>
  <si>
    <t>Tommy Ramazzini</t>
  </si>
  <si>
    <t>Juan Carlos Sinibaldi</t>
  </si>
  <si>
    <t xml:space="preserve">Familia de Don Héctor Caballeros </t>
  </si>
  <si>
    <t xml:space="preserve">Dr. Dardón </t>
  </si>
  <si>
    <t xml:space="preserve">Jose Fuentes Mazariegos </t>
  </si>
  <si>
    <t xml:space="preserve">efectivo </t>
  </si>
  <si>
    <t>Nit:  9313707-9</t>
  </si>
  <si>
    <t xml:space="preserve">Estrella Cujá </t>
  </si>
  <si>
    <t>Nit: 3366362-9</t>
  </si>
  <si>
    <t xml:space="preserve">Lucía Barrios </t>
  </si>
  <si>
    <t>Marlon Colman</t>
  </si>
  <si>
    <t>Erla Torres</t>
  </si>
  <si>
    <t>Alvaro</t>
  </si>
  <si>
    <t xml:space="preserve">Familia Don Josué </t>
  </si>
  <si>
    <t>Eduardo Guillen</t>
  </si>
  <si>
    <t xml:space="preserve">Antonia </t>
  </si>
  <si>
    <t>Luis Pedro</t>
  </si>
  <si>
    <t xml:space="preserve">Ana Samayoa </t>
  </si>
  <si>
    <t>Ana Matilde Aleman</t>
  </si>
  <si>
    <t>NIT: 3618525-6</t>
  </si>
  <si>
    <t>Mercedes Cabrera</t>
  </si>
  <si>
    <t>nit: 759261-2</t>
  </si>
  <si>
    <t xml:space="preserve">Sofía Perez </t>
  </si>
  <si>
    <t xml:space="preserve">Manuel Fernando Fuentes </t>
  </si>
  <si>
    <t>Nit: 3944544-5</t>
  </si>
  <si>
    <t>Emma Pichillá</t>
  </si>
  <si>
    <t xml:space="preserve">María Gonzalez </t>
  </si>
  <si>
    <t>Familiares de Luis Pedro</t>
  </si>
  <si>
    <t>Famiiares de Tommy Ramazzini</t>
  </si>
  <si>
    <t>Familiares de Franklin</t>
  </si>
  <si>
    <t>FREDY PEREZ</t>
  </si>
  <si>
    <t xml:space="preserve">Ingrid Muralles </t>
  </si>
  <si>
    <t>Cf</t>
  </si>
  <si>
    <t xml:space="preserve">Jenifer Cruz </t>
  </si>
  <si>
    <t>Ana del Rosario Roca</t>
  </si>
  <si>
    <t xml:space="preserve">Isidro Pivaral </t>
  </si>
  <si>
    <t>José Fernando Lazo</t>
  </si>
  <si>
    <t>Mirta Paredez</t>
  </si>
  <si>
    <t>José Manuel</t>
  </si>
  <si>
    <t xml:space="preserve">Vera Mendez </t>
  </si>
  <si>
    <t xml:space="preserve">Steven Monroy </t>
  </si>
  <si>
    <t>MARZO</t>
  </si>
  <si>
    <t>MARZO 2026</t>
  </si>
  <si>
    <t>Magaly García Canté</t>
  </si>
  <si>
    <t>NIT: 2011564-4</t>
  </si>
  <si>
    <t xml:space="preserve">Henry Lemus </t>
  </si>
  <si>
    <t>NIT: 9313707-9</t>
  </si>
  <si>
    <t xml:space="preserve">Iris Rodas </t>
  </si>
  <si>
    <t>NIT: 8920067-5</t>
  </si>
  <si>
    <t>Ana Matilde Alemán</t>
  </si>
  <si>
    <t>Nit: 36185256</t>
  </si>
  <si>
    <t xml:space="preserve">Héctor Caballeros </t>
  </si>
  <si>
    <t>NIT:  7783345</t>
  </si>
  <si>
    <t xml:space="preserve">José Madrid </t>
  </si>
  <si>
    <t>Nit: 3243627-0</t>
  </si>
  <si>
    <t xml:space="preserve">Roberto Aguilar </t>
  </si>
  <si>
    <t xml:space="preserve">NIT: </t>
  </si>
  <si>
    <t>Evangelina Mix</t>
  </si>
  <si>
    <t>Familia Eduardo Guillen</t>
  </si>
  <si>
    <t>Dr. Dardón y Tzuny</t>
  </si>
  <si>
    <t xml:space="preserve">Antonia Hernández </t>
  </si>
  <si>
    <t xml:space="preserve">José Fuentes </t>
  </si>
  <si>
    <t>CF.</t>
  </si>
  <si>
    <t>Jenifer Barrios</t>
  </si>
  <si>
    <t>NIT: 338546170</t>
  </si>
  <si>
    <t>Steven Monroy</t>
  </si>
  <si>
    <t>NIT: 277646480</t>
  </si>
  <si>
    <t xml:space="preserve">Abraham Barrera </t>
  </si>
  <si>
    <t xml:space="preserve">Juan Manuel Fuentes </t>
  </si>
  <si>
    <t>Clarissa Funjul</t>
  </si>
  <si>
    <t>Tommy Ramazinni</t>
  </si>
  <si>
    <t>Franklin Jones</t>
  </si>
  <si>
    <t>Don Josué</t>
  </si>
  <si>
    <t>Angel Samayoa</t>
  </si>
  <si>
    <t>María Elisa</t>
  </si>
  <si>
    <t>José Daniel Muñoz Mejia</t>
  </si>
  <si>
    <t xml:space="preserve">Melanie Zuñiga </t>
  </si>
  <si>
    <t xml:space="preserve">Nahomy Blanco </t>
  </si>
  <si>
    <t>Cf.</t>
  </si>
  <si>
    <t>Andrea Fernanda Higueros</t>
  </si>
  <si>
    <t>NIT 98673300</t>
  </si>
  <si>
    <t>Paula Lopez</t>
  </si>
  <si>
    <t>Antonia</t>
  </si>
  <si>
    <t>Mareily Gonzalez</t>
  </si>
  <si>
    <t>Guillermo Cuevas</t>
  </si>
  <si>
    <t>Marielos Cancino</t>
  </si>
  <si>
    <t xml:space="preserve">Victorio Hernández </t>
  </si>
  <si>
    <t xml:space="preserve">Aminta Santos </t>
  </si>
  <si>
    <t xml:space="preserve">Mario Mazariegos </t>
  </si>
  <si>
    <t>558451-5</t>
  </si>
  <si>
    <t>Ana Lucía Mejía</t>
  </si>
  <si>
    <t>NIT 115546960 ULISES</t>
  </si>
  <si>
    <t>Valeria Ortíz</t>
  </si>
  <si>
    <t>Gladys Santos</t>
  </si>
  <si>
    <t>NIT NO SE PRESENTO PERO EL 09/03/23 PERO SE DIO EL 23/03</t>
  </si>
  <si>
    <t>Diana Rodriguez</t>
  </si>
  <si>
    <t>Katherine Espina</t>
  </si>
  <si>
    <t>A DOMICILIO</t>
  </si>
  <si>
    <t>Mara Juarez</t>
  </si>
  <si>
    <t>Abner Alvarado</t>
  </si>
  <si>
    <t>Denis Morales</t>
  </si>
  <si>
    <t>Marlon Herrera</t>
  </si>
  <si>
    <t>Ulises Roblero</t>
  </si>
  <si>
    <t>Oscar Santizo</t>
  </si>
  <si>
    <t>Jennifer Barrios</t>
  </si>
  <si>
    <t>Josué Sierra</t>
  </si>
  <si>
    <t xml:space="preserve">Jennifer Cruz </t>
  </si>
  <si>
    <t>Evangelina Gonzalez</t>
  </si>
  <si>
    <t>Adriana Reyes</t>
  </si>
  <si>
    <t>300338722-2</t>
  </si>
  <si>
    <t>ABRIL</t>
  </si>
  <si>
    <t xml:space="preserve">NIT CF </t>
  </si>
  <si>
    <t>Bryan Jordan</t>
  </si>
  <si>
    <t>NIT 240119150</t>
  </si>
  <si>
    <t>Marlon Coleman</t>
  </si>
  <si>
    <t>Hector Caballeros</t>
  </si>
  <si>
    <t>ABRIL 2026</t>
  </si>
  <si>
    <t>Solimar Cabrera</t>
  </si>
  <si>
    <t>José Manuel Zuñiga</t>
  </si>
  <si>
    <t>Sindy Polanco</t>
  </si>
  <si>
    <t>solicitar pago a Edgar</t>
  </si>
  <si>
    <t>solicitar pago a edgar</t>
  </si>
  <si>
    <t>junto con el Dr. Mario</t>
  </si>
  <si>
    <t>Catherine Mazariegos</t>
  </si>
  <si>
    <t>Dr. Mario y Tzuny</t>
  </si>
  <si>
    <t>INGRESO</t>
  </si>
  <si>
    <t>Melanie Zuñiga</t>
  </si>
  <si>
    <t>Nahomy Blanco</t>
  </si>
  <si>
    <t>José Maldonado</t>
  </si>
  <si>
    <t>Meli Heredia</t>
  </si>
  <si>
    <t>Cayetano Lopez</t>
  </si>
  <si>
    <t>Juana Reynoso</t>
  </si>
  <si>
    <t>Valeria</t>
  </si>
  <si>
    <t>Mes: ABRIL  2026</t>
  </si>
  <si>
    <t>Andrea Espinoza</t>
  </si>
  <si>
    <t>Elsa Fuentes</t>
  </si>
  <si>
    <t>Juan Manuel</t>
  </si>
  <si>
    <t>Jose 5</t>
  </si>
  <si>
    <t>José 4</t>
  </si>
  <si>
    <t>jose 8</t>
  </si>
  <si>
    <t>José Enrique Fuentes</t>
  </si>
  <si>
    <t>Patricia Escobar</t>
  </si>
  <si>
    <t>50 tableta leponex</t>
  </si>
  <si>
    <t>Jennifer Cruz</t>
  </si>
  <si>
    <t>Bonifacio Najera</t>
  </si>
  <si>
    <t>Faustino Gonzalez</t>
  </si>
  <si>
    <t>NIT 117050316</t>
  </si>
  <si>
    <t>Carlos Samayo</t>
  </si>
  <si>
    <t>Alejandro Soto</t>
  </si>
  <si>
    <t>Abner Moctezuma</t>
  </si>
  <si>
    <t>NIT 10113851</t>
  </si>
  <si>
    <t>Luis Armando Hernandez</t>
  </si>
  <si>
    <t>Gary Cuyan</t>
  </si>
  <si>
    <t>Tomas Chocoj</t>
  </si>
  <si>
    <t>Elsa</t>
  </si>
  <si>
    <t>100 tableta leponex</t>
  </si>
  <si>
    <t>Juan José Toc</t>
  </si>
  <si>
    <t>Carmen paez</t>
  </si>
  <si>
    <t>Sara Linars</t>
  </si>
  <si>
    <t>Erika Gutierrez</t>
  </si>
  <si>
    <t>Jonathan Juarez</t>
  </si>
  <si>
    <t>NIT 115240039</t>
  </si>
  <si>
    <t>Alejandro Cancinos</t>
  </si>
  <si>
    <t>Laila Pellecer</t>
  </si>
  <si>
    <t>Lourdes Quiñonez</t>
  </si>
  <si>
    <t>Victor Gutierrez</t>
  </si>
  <si>
    <t>NIT 7827172</t>
  </si>
  <si>
    <t>Mes: MAYO  2026</t>
  </si>
  <si>
    <t>12 TAB leponex CF</t>
  </si>
  <si>
    <t>Cedric</t>
  </si>
  <si>
    <t>Dr. Guillermo Ortega</t>
  </si>
  <si>
    <t>5 ampollas Haloperidol</t>
  </si>
  <si>
    <t>Eder Alvarez</t>
  </si>
  <si>
    <t>Alejandro Cancino</t>
  </si>
  <si>
    <t>pago en Abril 236331</t>
  </si>
  <si>
    <t>Carlos Hernández</t>
  </si>
  <si>
    <t xml:space="preserve">Melida Heredia </t>
  </si>
  <si>
    <t>VIRTUAL</t>
  </si>
  <si>
    <t>Estuardo Barrios</t>
  </si>
  <si>
    <t>Fernanda Higueros</t>
  </si>
  <si>
    <t>Valeria Menceces</t>
  </si>
  <si>
    <t>Janidy Perez</t>
  </si>
  <si>
    <t>MAYO 2026</t>
  </si>
  <si>
    <r>
      <t xml:space="preserve">1
</t>
    </r>
    <r>
      <rPr>
        <sz val="12"/>
        <color theme="1"/>
        <rFont val="Arial"/>
        <family val="2"/>
      </rPr>
      <t>Barbara 
10:00 a.m.</t>
    </r>
    <r>
      <rPr>
        <b/>
        <sz val="14"/>
        <color theme="1"/>
        <rFont val="Arial"/>
        <family val="2"/>
      </rPr>
      <t xml:space="preserve">
</t>
    </r>
  </si>
  <si>
    <r>
      <t xml:space="preserve">2
</t>
    </r>
    <r>
      <rPr>
        <sz val="12"/>
        <color theme="1"/>
        <rFont val="Arial"/>
        <family val="2"/>
      </rPr>
      <t>Abner 11:00 a.m.</t>
    </r>
    <r>
      <rPr>
        <b/>
        <sz val="14"/>
        <color theme="1"/>
        <rFont val="Arial"/>
        <family val="2"/>
      </rPr>
      <t xml:space="preserve">
</t>
    </r>
    <r>
      <rPr>
        <sz val="12"/>
        <color theme="8" tint="-0.499984740745262"/>
        <rFont val="Arial"/>
        <family val="2"/>
      </rPr>
      <t>Doña Elida 3:00 p.m.</t>
    </r>
  </si>
  <si>
    <t>Edgar Nistal</t>
  </si>
  <si>
    <t>José Fuentes</t>
  </si>
  <si>
    <t>nit 17825849</t>
  </si>
  <si>
    <t xml:space="preserve">CASA COLMENA </t>
  </si>
  <si>
    <t>Elder Alvarez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</si>
</sst>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Q&quot;#,##0.00;[Red]\-&quot;Q&quot;#,##0.00"/>
    <numFmt numFmtId="44" formatCode="_-&quot;Q&quot;* #,##0.00_-;\-&quot;Q&quot;* #,##0.00_-;_-&quot;Q&quot;* &quot;-&quot;??_-;_-@_-"/>
    <numFmt numFmtId="164" formatCode="&quot;Q&quot;#,##0.00"/>
    <numFmt numFmtId="165" formatCode="0.00%;[Red]\-0.00%"/>
    <numFmt numFmtId="166" formatCode="_-[$Q-100A]* #,##0.00_-;\-[$Q-100A]* #,##0.00_-;_-[$Q-100A]* &quot;-&quot;??_-;_-@_-"/>
    <numFmt numFmtId="167" formatCode="[$-F400]h:mm:ss\ AM/PM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20"/>
      <color theme="1"/>
      <name val="Arial"/>
      <family val="2"/>
    </font>
    <font>
      <sz val="14"/>
      <color theme="1"/>
      <name val="Arial"/>
      <family val="2"/>
    </font>
    <font>
      <b/>
      <sz val="12"/>
      <color theme="0"/>
      <name val="Arial"/>
      <family val="2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0"/>
      <name val="Arial"/>
      <family val="2"/>
    </font>
    <font>
      <b/>
      <sz val="14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Arial Narrow"/>
      <family val="2"/>
    </font>
    <font>
      <sz val="11"/>
      <color theme="1"/>
      <name val="Calibri"/>
      <family val="2"/>
      <scheme val="minor"/>
    </font>
    <font>
      <sz val="12"/>
      <color theme="8" tint="-0.499984740745262"/>
      <name val="Arial"/>
      <family val="2"/>
    </font>
    <font>
      <b/>
      <sz val="14"/>
      <color theme="0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rgb="FF002060"/>
      </patternFill>
    </fill>
    <fill>
      <patternFill patternType="solid">
        <fgColor theme="0"/>
        <bgColor rgb="FF00FF00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66CCFF"/>
        <bgColor indexed="64"/>
      </patternFill>
    </fill>
  </fills>
  <borders count="45"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8" fillId="0" borderId="0" applyFont="0" applyFill="0" applyBorder="0" applyAlignment="0" applyProtection="0"/>
  </cellStyleXfs>
  <cellXfs count="369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20" fontId="0" fillId="2" borderId="5" xfId="0" applyNumberForma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4" fontId="0" fillId="2" borderId="5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20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4" borderId="0" xfId="0" applyFont="1" applyFill="1" applyAlignment="1">
      <alignment vertical="center"/>
    </xf>
    <xf numFmtId="0" fontId="5" fillId="3" borderId="9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1" fontId="10" fillId="0" borderId="0" xfId="0" applyNumberFormat="1" applyFont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10" fillId="2" borderId="5" xfId="0" applyFont="1" applyFill="1" applyBorder="1" applyAlignment="1">
      <alignment horizontal="left" vertical="top" wrapText="1"/>
    </xf>
    <xf numFmtId="0" fontId="0" fillId="6" borderId="0" xfId="0" applyFill="1"/>
    <xf numFmtId="0" fontId="0" fillId="7" borderId="0" xfId="0" applyFill="1"/>
    <xf numFmtId="0" fontId="2" fillId="8" borderId="5" xfId="0" applyFont="1" applyFill="1" applyBorder="1" applyAlignment="1">
      <alignment vertical="center"/>
    </xf>
    <xf numFmtId="0" fontId="2" fillId="9" borderId="5" xfId="0" applyFont="1" applyFill="1" applyBorder="1" applyAlignment="1">
      <alignment vertical="center"/>
    </xf>
    <xf numFmtId="0" fontId="0" fillId="2" borderId="0" xfId="0" quotePrefix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3" fillId="0" borderId="0" xfId="0" applyFont="1" applyAlignment="1">
      <alignment horizontal="center"/>
    </xf>
    <xf numFmtId="164" fontId="13" fillId="0" borderId="0" xfId="0" applyNumberFormat="1" applyFont="1"/>
    <xf numFmtId="0" fontId="0" fillId="0" borderId="5" xfId="0" applyBorder="1"/>
    <xf numFmtId="44" fontId="0" fillId="0" borderId="0" xfId="0" applyNumberFormat="1"/>
    <xf numFmtId="0" fontId="1" fillId="10" borderId="0" xfId="0" applyFont="1" applyFill="1"/>
    <xf numFmtId="164" fontId="1" fillId="10" borderId="0" xfId="0" applyNumberFormat="1" applyFont="1" applyFill="1"/>
    <xf numFmtId="14" fontId="0" fillId="0" borderId="5" xfId="0" applyNumberFormat="1" applyBorder="1"/>
    <xf numFmtId="8" fontId="0" fillId="0" borderId="5" xfId="0" applyNumberFormat="1" applyBorder="1" applyAlignment="1">
      <alignment horizontal="center"/>
    </xf>
    <xf numFmtId="0" fontId="0" fillId="0" borderId="10" xfId="0" applyBorder="1"/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2" fillId="0" borderId="10" xfId="0" applyFont="1" applyBorder="1"/>
    <xf numFmtId="164" fontId="0" fillId="0" borderId="5" xfId="0" applyNumberFormat="1" applyBorder="1" applyAlignment="1">
      <alignment horizontal="center"/>
    </xf>
    <xf numFmtId="8" fontId="0" fillId="0" borderId="0" xfId="0" applyNumberFormat="1"/>
    <xf numFmtId="0" fontId="0" fillId="11" borderId="5" xfId="0" applyFill="1" applyBorder="1" applyAlignment="1">
      <alignment horizontal="center"/>
    </xf>
    <xf numFmtId="44" fontId="0" fillId="0" borderId="0" xfId="0" applyNumberFormat="1" applyAlignment="1">
      <alignment horizontal="center"/>
    </xf>
    <xf numFmtId="10" fontId="0" fillId="0" borderId="0" xfId="0" applyNumberFormat="1"/>
    <xf numFmtId="1" fontId="0" fillId="0" borderId="0" xfId="0" applyNumberFormat="1" applyAlignment="1">
      <alignment horizontal="center"/>
    </xf>
    <xf numFmtId="0" fontId="0" fillId="12" borderId="0" xfId="0" applyFill="1"/>
    <xf numFmtId="0" fontId="7" fillId="2" borderId="0" xfId="0" applyFont="1" applyFill="1" applyAlignment="1">
      <alignment vertical="center" wrapText="1"/>
    </xf>
    <xf numFmtId="0" fontId="7" fillId="12" borderId="0" xfId="0" applyFont="1" applyFill="1" applyAlignment="1">
      <alignment vertical="center" wrapText="1"/>
    </xf>
    <xf numFmtId="0" fontId="10" fillId="0" borderId="0" xfId="0" applyFont="1" applyAlignment="1">
      <alignment horizontal="left" vertical="top" wrapText="1"/>
    </xf>
    <xf numFmtId="0" fontId="10" fillId="2" borderId="0" xfId="0" applyFont="1" applyFill="1" applyAlignment="1">
      <alignment horizontal="left" vertical="top" wrapText="1"/>
    </xf>
    <xf numFmtId="0" fontId="0" fillId="11" borderId="5" xfId="0" applyFill="1" applyBorder="1"/>
    <xf numFmtId="0" fontId="1" fillId="11" borderId="6" xfId="0" applyFont="1" applyFill="1" applyBorder="1" applyAlignment="1">
      <alignment horizontal="center"/>
    </xf>
    <xf numFmtId="0" fontId="0" fillId="15" borderId="10" xfId="0" applyFill="1" applyBorder="1"/>
    <xf numFmtId="0" fontId="0" fillId="14" borderId="10" xfId="0" applyFill="1" applyBorder="1"/>
    <xf numFmtId="0" fontId="15" fillId="10" borderId="23" xfId="0" applyFont="1" applyFill="1" applyBorder="1" applyAlignment="1">
      <alignment horizontal="center"/>
    </xf>
    <xf numFmtId="1" fontId="15" fillId="10" borderId="8" xfId="0" applyNumberFormat="1" applyFont="1" applyFill="1" applyBorder="1" applyAlignment="1">
      <alignment horizontal="center"/>
    </xf>
    <xf numFmtId="1" fontId="15" fillId="10" borderId="12" xfId="0" applyNumberFormat="1" applyFont="1" applyFill="1" applyBorder="1" applyAlignment="1">
      <alignment horizontal="center"/>
    </xf>
    <xf numFmtId="44" fontId="15" fillId="10" borderId="12" xfId="0" applyNumberFormat="1" applyFont="1" applyFill="1" applyBorder="1" applyAlignment="1">
      <alignment horizontal="center"/>
    </xf>
    <xf numFmtId="10" fontId="15" fillId="10" borderId="12" xfId="0" applyNumberFormat="1" applyFont="1" applyFill="1" applyBorder="1" applyAlignment="1">
      <alignment horizontal="center"/>
    </xf>
    <xf numFmtId="0" fontId="16" fillId="0" borderId="15" xfId="0" applyFont="1" applyBorder="1"/>
    <xf numFmtId="1" fontId="16" fillId="0" borderId="16" xfId="0" applyNumberFormat="1" applyFont="1" applyBorder="1" applyAlignment="1">
      <alignment horizontal="center"/>
    </xf>
    <xf numFmtId="44" fontId="16" fillId="0" borderId="16" xfId="0" applyNumberFormat="1" applyFont="1" applyBorder="1" applyAlignment="1">
      <alignment horizontal="center"/>
    </xf>
    <xf numFmtId="165" fontId="16" fillId="0" borderId="17" xfId="0" applyNumberFormat="1" applyFont="1" applyBorder="1"/>
    <xf numFmtId="0" fontId="16" fillId="0" borderId="18" xfId="0" applyFont="1" applyBorder="1"/>
    <xf numFmtId="1" fontId="16" fillId="0" borderId="5" xfId="0" applyNumberFormat="1" applyFont="1" applyBorder="1" applyAlignment="1">
      <alignment horizontal="center"/>
    </xf>
    <xf numFmtId="44" fontId="16" fillId="0" borderId="5" xfId="0" applyNumberFormat="1" applyFont="1" applyBorder="1" applyAlignment="1">
      <alignment horizontal="center"/>
    </xf>
    <xf numFmtId="165" fontId="16" fillId="0" borderId="19" xfId="0" applyNumberFormat="1" applyFont="1" applyBorder="1"/>
    <xf numFmtId="0" fontId="16" fillId="0" borderId="20" xfId="0" applyFont="1" applyBorder="1"/>
    <xf numFmtId="1" fontId="16" fillId="0" borderId="21" xfId="0" applyNumberFormat="1" applyFont="1" applyBorder="1" applyAlignment="1">
      <alignment horizontal="center"/>
    </xf>
    <xf numFmtId="44" fontId="16" fillId="0" borderId="21" xfId="0" applyNumberFormat="1" applyFont="1" applyBorder="1" applyAlignment="1">
      <alignment horizontal="center"/>
    </xf>
    <xf numFmtId="165" fontId="16" fillId="0" borderId="22" xfId="0" applyNumberFormat="1" applyFont="1" applyBorder="1"/>
    <xf numFmtId="0" fontId="17" fillId="0" borderId="0" xfId="0" applyFont="1"/>
    <xf numFmtId="10" fontId="17" fillId="0" borderId="0" xfId="0" applyNumberFormat="1" applyFont="1"/>
    <xf numFmtId="1" fontId="15" fillId="6" borderId="24" xfId="0" applyNumberFormat="1" applyFont="1" applyFill="1" applyBorder="1" applyAlignment="1">
      <alignment horizontal="center"/>
    </xf>
    <xf numFmtId="1" fontId="15" fillId="6" borderId="25" xfId="0" applyNumberFormat="1" applyFont="1" applyFill="1" applyBorder="1" applyAlignment="1">
      <alignment horizontal="center"/>
    </xf>
    <xf numFmtId="44" fontId="15" fillId="6" borderId="26" xfId="0" applyNumberFormat="1" applyFont="1" applyFill="1" applyBorder="1" applyAlignment="1">
      <alignment horizontal="center"/>
    </xf>
    <xf numFmtId="0" fontId="1" fillId="11" borderId="7" xfId="0" applyFont="1" applyFill="1" applyBorder="1" applyAlignment="1">
      <alignment horizontal="center"/>
    </xf>
    <xf numFmtId="8" fontId="0" fillId="0" borderId="5" xfId="0" applyNumberFormat="1" applyBorder="1" applyAlignment="1">
      <alignment horizontal="right"/>
    </xf>
    <xf numFmtId="0" fontId="0" fillId="11" borderId="5" xfId="0" applyFill="1" applyBorder="1" applyAlignment="1">
      <alignment horizontal="left"/>
    </xf>
    <xf numFmtId="166" fontId="0" fillId="0" borderId="0" xfId="0" applyNumberFormat="1"/>
    <xf numFmtId="0" fontId="0" fillId="16" borderId="0" xfId="0" applyFill="1"/>
    <xf numFmtId="0" fontId="1" fillId="16" borderId="0" xfId="0" applyFont="1" applyFill="1"/>
    <xf numFmtId="0" fontId="0" fillId="0" borderId="5" xfId="0" applyBorder="1" applyAlignment="1">
      <alignment horizontal="left"/>
    </xf>
    <xf numFmtId="49" fontId="4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/>
    </xf>
    <xf numFmtId="20" fontId="0" fillId="2" borderId="0" xfId="0" applyNumberFormat="1" applyFill="1" applyAlignment="1">
      <alignment horizontal="center"/>
    </xf>
    <xf numFmtId="0" fontId="1" fillId="0" borderId="0" xfId="0" applyFont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5" xfId="0" applyFill="1" applyBorder="1" applyAlignment="1">
      <alignment horizontal="left"/>
    </xf>
    <xf numFmtId="166" fontId="0" fillId="0" borderId="5" xfId="1" applyNumberFormat="1" applyFont="1" applyFill="1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16" xfId="0" applyBorder="1"/>
    <xf numFmtId="14" fontId="0" fillId="0" borderId="18" xfId="0" applyNumberFormat="1" applyBorder="1"/>
    <xf numFmtId="0" fontId="0" fillId="0" borderId="19" xfId="0" applyBorder="1" applyAlignment="1">
      <alignment horizontal="left"/>
    </xf>
    <xf numFmtId="14" fontId="0" fillId="0" borderId="18" xfId="0" applyNumberFormat="1" applyBorder="1" applyAlignment="1">
      <alignment horizontal="center"/>
    </xf>
    <xf numFmtId="14" fontId="0" fillId="0" borderId="18" xfId="0" applyNumberFormat="1" applyBorder="1" applyAlignment="1">
      <alignment horizontal="center" vertical="center"/>
    </xf>
    <xf numFmtId="14" fontId="0" fillId="0" borderId="20" xfId="0" applyNumberFormat="1" applyBorder="1" applyAlignment="1">
      <alignment horizontal="center"/>
    </xf>
    <xf numFmtId="20" fontId="0" fillId="0" borderId="21" xfId="0" applyNumberForma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0" fillId="0" borderId="21" xfId="0" applyBorder="1" applyAlignment="1">
      <alignment horizontal="center"/>
    </xf>
    <xf numFmtId="164" fontId="0" fillId="0" borderId="21" xfId="0" applyNumberFormat="1" applyBorder="1" applyAlignment="1">
      <alignment horizontal="center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5" xfId="0" applyBorder="1" applyAlignment="1">
      <alignment horizontal="left" vertical="center"/>
    </xf>
    <xf numFmtId="44" fontId="0" fillId="0" borderId="5" xfId="1" applyFont="1" applyFill="1" applyBorder="1" applyAlignment="1">
      <alignment horizontal="left"/>
    </xf>
    <xf numFmtId="8" fontId="0" fillId="0" borderId="5" xfId="0" applyNumberFormat="1" applyBorder="1" applyAlignment="1">
      <alignment horizontal="left"/>
    </xf>
    <xf numFmtId="0" fontId="0" fillId="0" borderId="5" xfId="0" applyBorder="1" applyAlignment="1">
      <alignment horizontal="center" vertical="center"/>
    </xf>
    <xf numFmtId="0" fontId="12" fillId="0" borderId="0" xfId="0" applyFont="1"/>
    <xf numFmtId="14" fontId="0" fillId="0" borderId="18" xfId="0" applyNumberFormat="1" applyBorder="1" applyAlignment="1">
      <alignment horizontal="left"/>
    </xf>
    <xf numFmtId="14" fontId="0" fillId="0" borderId="20" xfId="0" applyNumberFormat="1" applyBorder="1" applyAlignment="1">
      <alignment horizontal="left"/>
    </xf>
    <xf numFmtId="8" fontId="0" fillId="0" borderId="21" xfId="0" applyNumberFormat="1" applyBorder="1" applyAlignment="1">
      <alignment horizontal="center"/>
    </xf>
    <xf numFmtId="0" fontId="0" fillId="0" borderId="21" xfId="0" applyBorder="1"/>
    <xf numFmtId="14" fontId="0" fillId="0" borderId="15" xfId="0" applyNumberFormat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164" fontId="0" fillId="0" borderId="0" xfId="0" applyNumberFormat="1"/>
    <xf numFmtId="0" fontId="1" fillId="0" borderId="19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0" fillId="2" borderId="5" xfId="0" applyFill="1" applyBorder="1"/>
    <xf numFmtId="20" fontId="0" fillId="2" borderId="5" xfId="0" applyNumberFormat="1" applyFill="1" applyBorder="1" applyAlignment="1">
      <alignment horizontal="left"/>
    </xf>
    <xf numFmtId="14" fontId="0" fillId="2" borderId="15" xfId="0" applyNumberFormat="1" applyFill="1" applyBorder="1" applyAlignment="1">
      <alignment horizontal="right"/>
    </xf>
    <xf numFmtId="20" fontId="0" fillId="2" borderId="16" xfId="0" applyNumberFormat="1" applyFill="1" applyBorder="1" applyAlignment="1">
      <alignment horizontal="center"/>
    </xf>
    <xf numFmtId="0" fontId="0" fillId="2" borderId="16" xfId="0" applyFill="1" applyBorder="1" applyAlignment="1">
      <alignment horizontal="left"/>
    </xf>
    <xf numFmtId="14" fontId="0" fillId="2" borderId="18" xfId="0" applyNumberFormat="1" applyFill="1" applyBorder="1" applyAlignment="1">
      <alignment horizontal="right"/>
    </xf>
    <xf numFmtId="14" fontId="0" fillId="2" borderId="18" xfId="0" applyNumberFormat="1" applyFill="1" applyBorder="1"/>
    <xf numFmtId="167" fontId="0" fillId="2" borderId="5" xfId="0" applyNumberFormat="1" applyFill="1" applyBorder="1" applyAlignment="1">
      <alignment horizontal="center"/>
    </xf>
    <xf numFmtId="167" fontId="0" fillId="0" borderId="5" xfId="0" applyNumberFormat="1" applyBorder="1" applyAlignment="1">
      <alignment horizontal="center"/>
    </xf>
    <xf numFmtId="20" fontId="0" fillId="2" borderId="21" xfId="0" applyNumberForma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0" borderId="17" xfId="0" applyBorder="1"/>
    <xf numFmtId="0" fontId="0" fillId="2" borderId="18" xfId="0" applyFill="1" applyBorder="1" applyAlignment="1">
      <alignment horizontal="center"/>
    </xf>
    <xf numFmtId="0" fontId="0" fillId="0" borderId="19" xfId="0" applyBorder="1"/>
    <xf numFmtId="0" fontId="0" fillId="0" borderId="22" xfId="0" applyBorder="1"/>
    <xf numFmtId="0" fontId="0" fillId="0" borderId="20" xfId="0" applyBorder="1" applyAlignment="1">
      <alignment horizontal="center"/>
    </xf>
    <xf numFmtId="20" fontId="0" fillId="2" borderId="15" xfId="0" applyNumberFormat="1" applyFill="1" applyBorder="1" applyAlignment="1">
      <alignment horizontal="center"/>
    </xf>
    <xf numFmtId="0" fontId="1" fillId="0" borderId="17" xfId="0" applyFont="1" applyBorder="1" applyAlignment="1">
      <alignment horizontal="center"/>
    </xf>
    <xf numFmtId="20" fontId="0" fillId="2" borderId="18" xfId="0" applyNumberFormat="1" applyFill="1" applyBorder="1" applyAlignment="1">
      <alignment horizontal="center"/>
    </xf>
    <xf numFmtId="20" fontId="0" fillId="2" borderId="20" xfId="0" applyNumberFormat="1" applyFill="1" applyBorder="1" applyAlignment="1">
      <alignment horizontal="center"/>
    </xf>
    <xf numFmtId="0" fontId="0" fillId="0" borderId="11" xfId="0" applyBorder="1" applyAlignment="1">
      <alignment horizontal="left" vertical="center"/>
    </xf>
    <xf numFmtId="0" fontId="0" fillId="0" borderId="22" xfId="0" applyBorder="1" applyAlignment="1">
      <alignment horizontal="center"/>
    </xf>
    <xf numFmtId="0" fontId="20" fillId="5" borderId="0" xfId="0" applyFont="1" applyFill="1" applyAlignment="1">
      <alignment horizontal="center" vertical="center"/>
    </xf>
    <xf numFmtId="14" fontId="0" fillId="2" borderId="18" xfId="0" applyNumberFormat="1" applyFill="1" applyBorder="1" applyAlignment="1">
      <alignment horizontal="left"/>
    </xf>
    <xf numFmtId="0" fontId="5" fillId="3" borderId="4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1" fillId="0" borderId="5" xfId="0" applyFont="1" applyBorder="1"/>
    <xf numFmtId="0" fontId="1" fillId="0" borderId="21" xfId="0" applyFont="1" applyBorder="1"/>
    <xf numFmtId="0" fontId="1" fillId="2" borderId="5" xfId="0" applyFont="1" applyFill="1" applyBorder="1"/>
    <xf numFmtId="20" fontId="0" fillId="0" borderId="21" xfId="0" applyNumberFormat="1" applyBorder="1"/>
    <xf numFmtId="0" fontId="0" fillId="2" borderId="16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20" fontId="1" fillId="2" borderId="16" xfId="0" applyNumberFormat="1" applyFont="1" applyFill="1" applyBorder="1" applyAlignment="1">
      <alignment horizontal="center"/>
    </xf>
    <xf numFmtId="20" fontId="1" fillId="2" borderId="5" xfId="0" applyNumberFormat="1" applyFont="1" applyFill="1" applyBorder="1" applyAlignment="1">
      <alignment horizontal="center"/>
    </xf>
    <xf numFmtId="20" fontId="1" fillId="2" borderId="21" xfId="0" applyNumberFormat="1" applyFont="1" applyFill="1" applyBorder="1" applyAlignment="1">
      <alignment horizontal="center"/>
    </xf>
    <xf numFmtId="20" fontId="0" fillId="0" borderId="15" xfId="0" applyNumberFormat="1" applyBorder="1"/>
    <xf numFmtId="20" fontId="0" fillId="0" borderId="20" xfId="0" applyNumberFormat="1" applyBorder="1"/>
    <xf numFmtId="14" fontId="0" fillId="0" borderId="31" xfId="0" applyNumberFormat="1" applyBorder="1" applyAlignment="1">
      <alignment horizontal="left" vertical="center"/>
    </xf>
    <xf numFmtId="3" fontId="1" fillId="2" borderId="5" xfId="0" applyNumberFormat="1" applyFont="1" applyFill="1" applyBorder="1" applyAlignment="1">
      <alignment horizontal="center"/>
    </xf>
    <xf numFmtId="164" fontId="0" fillId="0" borderId="5" xfId="0" applyNumberFormat="1" applyBorder="1" applyAlignment="1">
      <alignment horizontal="left"/>
    </xf>
    <xf numFmtId="167" fontId="0" fillId="2" borderId="16" xfId="0" applyNumberFormat="1" applyFill="1" applyBorder="1" applyAlignment="1">
      <alignment horizontal="center"/>
    </xf>
    <xf numFmtId="3" fontId="1" fillId="2" borderId="16" xfId="0" applyNumberFormat="1" applyFont="1" applyFill="1" applyBorder="1" applyAlignment="1">
      <alignment horizontal="center"/>
    </xf>
    <xf numFmtId="0" fontId="0" fillId="0" borderId="11" xfId="0" applyBorder="1" applyAlignment="1">
      <alignment vertical="center"/>
    </xf>
    <xf numFmtId="14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vertical="center"/>
    </xf>
    <xf numFmtId="8" fontId="0" fillId="0" borderId="5" xfId="0" applyNumberFormat="1" applyBorder="1" applyAlignment="1">
      <alignment horizontal="left" vertical="center"/>
    </xf>
    <xf numFmtId="0" fontId="1" fillId="0" borderId="27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14" fontId="0" fillId="0" borderId="15" xfId="0" applyNumberFormat="1" applyBorder="1"/>
    <xf numFmtId="20" fontId="0" fillId="0" borderId="16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166" fontId="0" fillId="0" borderId="5" xfId="0" applyNumberFormat="1" applyBorder="1"/>
    <xf numFmtId="0" fontId="0" fillId="0" borderId="15" xfId="0" applyBorder="1"/>
    <xf numFmtId="0" fontId="0" fillId="0" borderId="18" xfId="0" applyBorder="1"/>
    <xf numFmtId="0" fontId="0" fillId="0" borderId="20" xfId="0" applyBorder="1"/>
    <xf numFmtId="8" fontId="0" fillId="0" borderId="16" xfId="0" applyNumberFormat="1" applyBorder="1" applyAlignment="1">
      <alignment horizontal="center"/>
    </xf>
    <xf numFmtId="8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16" xfId="0" applyBorder="1" applyAlignment="1">
      <alignment horizontal="left"/>
    </xf>
    <xf numFmtId="164" fontId="0" fillId="0" borderId="16" xfId="0" applyNumberFormat="1" applyBorder="1" applyAlignment="1">
      <alignment horizontal="center"/>
    </xf>
    <xf numFmtId="0" fontId="0" fillId="0" borderId="17" xfId="0" applyBorder="1" applyAlignment="1">
      <alignment horizontal="left"/>
    </xf>
    <xf numFmtId="167" fontId="0" fillId="0" borderId="5" xfId="0" applyNumberFormat="1" applyBorder="1"/>
    <xf numFmtId="14" fontId="0" fillId="2" borderId="15" xfId="0" applyNumberFormat="1" applyFill="1" applyBorder="1" applyAlignment="1">
      <alignment horizontal="left"/>
    </xf>
    <xf numFmtId="0" fontId="1" fillId="2" borderId="16" xfId="0" applyFont="1" applyFill="1" applyBorder="1" applyAlignment="1">
      <alignment horizontal="center"/>
    </xf>
    <xf numFmtId="167" fontId="0" fillId="0" borderId="16" xfId="0" applyNumberFormat="1" applyBorder="1" applyAlignment="1">
      <alignment horizontal="center"/>
    </xf>
    <xf numFmtId="167" fontId="0" fillId="0" borderId="16" xfId="0" applyNumberFormat="1" applyBorder="1"/>
    <xf numFmtId="164" fontId="0" fillId="2" borderId="21" xfId="0" applyNumberFormat="1" applyFill="1" applyBorder="1" applyAlignment="1">
      <alignment horizontal="center"/>
    </xf>
    <xf numFmtId="167" fontId="0" fillId="0" borderId="21" xfId="0" applyNumberFormat="1" applyBorder="1"/>
    <xf numFmtId="166" fontId="0" fillId="2" borderId="5" xfId="0" applyNumberFormat="1" applyFill="1" applyBorder="1" applyAlignment="1">
      <alignment horizontal="center"/>
    </xf>
    <xf numFmtId="14" fontId="0" fillId="2" borderId="15" xfId="0" applyNumberFormat="1" applyFill="1" applyBorder="1"/>
    <xf numFmtId="166" fontId="0" fillId="2" borderId="16" xfId="0" applyNumberFormat="1" applyFill="1" applyBorder="1" applyAlignment="1">
      <alignment horizontal="center"/>
    </xf>
    <xf numFmtId="166" fontId="0" fillId="0" borderId="16" xfId="0" applyNumberFormat="1" applyBorder="1" applyAlignment="1">
      <alignment horizontal="center"/>
    </xf>
    <xf numFmtId="166" fontId="0" fillId="0" borderId="5" xfId="0" applyNumberFormat="1" applyBorder="1" applyAlignment="1">
      <alignment horizontal="center"/>
    </xf>
    <xf numFmtId="14" fontId="0" fillId="0" borderId="20" xfId="0" applyNumberFormat="1" applyBorder="1"/>
    <xf numFmtId="166" fontId="0" fillId="0" borderId="21" xfId="0" applyNumberFormat="1" applyBorder="1"/>
    <xf numFmtId="14" fontId="0" fillId="2" borderId="20" xfId="0" applyNumberFormat="1" applyFill="1" applyBorder="1" applyAlignment="1">
      <alignment horizontal="right"/>
    </xf>
    <xf numFmtId="0" fontId="0" fillId="2" borderId="21" xfId="0" applyFill="1" applyBorder="1" applyAlignment="1">
      <alignment horizontal="left"/>
    </xf>
    <xf numFmtId="167" fontId="0" fillId="2" borderId="21" xfId="0" applyNumberFormat="1" applyFill="1" applyBorder="1" applyAlignment="1">
      <alignment horizontal="center"/>
    </xf>
    <xf numFmtId="3" fontId="1" fillId="2" borderId="21" xfId="0" applyNumberFormat="1" applyFont="1" applyFill="1" applyBorder="1" applyAlignment="1">
      <alignment horizontal="center"/>
    </xf>
    <xf numFmtId="164" fontId="0" fillId="2" borderId="16" xfId="0" applyNumberFormat="1" applyFill="1" applyBorder="1" applyAlignment="1">
      <alignment horizontal="center"/>
    </xf>
    <xf numFmtId="0" fontId="0" fillId="2" borderId="19" xfId="0" applyFill="1" applyBorder="1" applyAlignment="1">
      <alignment horizontal="left"/>
    </xf>
    <xf numFmtId="0" fontId="0" fillId="17" borderId="5" xfId="0" applyFill="1" applyBorder="1" applyAlignment="1">
      <alignment horizontal="left"/>
    </xf>
    <xf numFmtId="0" fontId="0" fillId="2" borderId="17" xfId="0" applyFill="1" applyBorder="1" applyAlignment="1">
      <alignment horizontal="left"/>
    </xf>
    <xf numFmtId="167" fontId="0" fillId="0" borderId="6" xfId="0" applyNumberFormat="1" applyBorder="1" applyAlignment="1">
      <alignment horizontal="center"/>
    </xf>
    <xf numFmtId="14" fontId="0" fillId="2" borderId="20" xfId="0" applyNumberFormat="1" applyFill="1" applyBorder="1" applyAlignment="1">
      <alignment horizontal="left"/>
    </xf>
    <xf numFmtId="167" fontId="0" fillId="0" borderId="35" xfId="0" applyNumberFormat="1" applyBorder="1" applyAlignment="1">
      <alignment horizontal="center"/>
    </xf>
    <xf numFmtId="164" fontId="0" fillId="0" borderId="5" xfId="1" applyNumberFormat="1" applyFont="1" applyBorder="1" applyAlignment="1">
      <alignment horizontal="left"/>
    </xf>
    <xf numFmtId="14" fontId="0" fillId="0" borderId="12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18" borderId="5" xfId="0" applyFill="1" applyBorder="1"/>
    <xf numFmtId="0" fontId="0" fillId="18" borderId="19" xfId="0" applyFill="1" applyBorder="1" applyAlignment="1">
      <alignment horizontal="center"/>
    </xf>
    <xf numFmtId="0" fontId="0" fillId="18" borderId="5" xfId="0" applyFill="1" applyBorder="1" applyAlignment="1">
      <alignment horizontal="left"/>
    </xf>
    <xf numFmtId="0" fontId="0" fillId="18" borderId="5" xfId="0" applyFill="1" applyBorder="1" applyAlignment="1">
      <alignment horizontal="center"/>
    </xf>
    <xf numFmtId="164" fontId="0" fillId="18" borderId="5" xfId="0" applyNumberFormat="1" applyFill="1" applyBorder="1" applyAlignment="1">
      <alignment horizontal="center"/>
    </xf>
    <xf numFmtId="8" fontId="0" fillId="18" borderId="5" xfId="0" applyNumberFormat="1" applyFill="1" applyBorder="1" applyAlignment="1">
      <alignment horizontal="center"/>
    </xf>
    <xf numFmtId="0" fontId="0" fillId="18" borderId="5" xfId="0" applyFill="1" applyBorder="1" applyAlignment="1">
      <alignment vertical="center"/>
    </xf>
    <xf numFmtId="0" fontId="0" fillId="18" borderId="16" xfId="0" applyFill="1" applyBorder="1"/>
    <xf numFmtId="0" fontId="0" fillId="18" borderId="17" xfId="0" applyFill="1" applyBorder="1" applyAlignment="1">
      <alignment horizontal="center"/>
    </xf>
    <xf numFmtId="0" fontId="0" fillId="18" borderId="21" xfId="0" applyFill="1" applyBorder="1" applyAlignment="1">
      <alignment horizontal="left"/>
    </xf>
    <xf numFmtId="0" fontId="0" fillId="18" borderId="21" xfId="0" applyFill="1" applyBorder="1" applyAlignment="1">
      <alignment horizontal="center"/>
    </xf>
    <xf numFmtId="164" fontId="0" fillId="18" borderId="21" xfId="0" applyNumberFormat="1" applyFill="1" applyBorder="1" applyAlignment="1">
      <alignment horizontal="center"/>
    </xf>
    <xf numFmtId="0" fontId="0" fillId="18" borderId="16" xfId="0" applyFill="1" applyBorder="1" applyAlignment="1">
      <alignment horizontal="left"/>
    </xf>
    <xf numFmtId="0" fontId="0" fillId="18" borderId="16" xfId="0" applyFill="1" applyBorder="1" applyAlignment="1">
      <alignment horizontal="center"/>
    </xf>
    <xf numFmtId="164" fontId="0" fillId="18" borderId="5" xfId="1" applyNumberFormat="1" applyFont="1" applyFill="1" applyBorder="1" applyAlignment="1">
      <alignment horizontal="left"/>
    </xf>
    <xf numFmtId="0" fontId="0" fillId="18" borderId="5" xfId="0" applyFill="1" applyBorder="1" applyAlignment="1">
      <alignment horizontal="left" vertical="center"/>
    </xf>
    <xf numFmtId="0" fontId="0" fillId="18" borderId="12" xfId="0" applyFill="1" applyBorder="1" applyAlignment="1">
      <alignment horizontal="left"/>
    </xf>
    <xf numFmtId="0" fontId="0" fillId="18" borderId="21" xfId="0" applyFill="1" applyBorder="1"/>
    <xf numFmtId="0" fontId="0" fillId="18" borderId="22" xfId="0" applyFill="1" applyBorder="1" applyAlignment="1">
      <alignment horizontal="center"/>
    </xf>
    <xf numFmtId="14" fontId="0" fillId="2" borderId="5" xfId="0" applyNumberFormat="1" applyFill="1" applyBorder="1" applyAlignment="1">
      <alignment horizontal="right"/>
    </xf>
    <xf numFmtId="21" fontId="0" fillId="0" borderId="5" xfId="0" applyNumberFormat="1" applyBorder="1" applyAlignment="1">
      <alignment horizontal="center"/>
    </xf>
    <xf numFmtId="21" fontId="0" fillId="0" borderId="5" xfId="0" applyNumberFormat="1" applyBorder="1" applyAlignment="1">
      <alignment horizontal="center" vertical="center"/>
    </xf>
    <xf numFmtId="0" fontId="0" fillId="2" borderId="20" xfId="0" applyFill="1" applyBorder="1" applyAlignment="1">
      <alignment horizontal="center"/>
    </xf>
    <xf numFmtId="0" fontId="0" fillId="0" borderId="37" xfId="0" applyBorder="1"/>
    <xf numFmtId="0" fontId="1" fillId="2" borderId="5" xfId="0" applyFont="1" applyFill="1" applyBorder="1" applyAlignment="1">
      <alignment horizontal="center" wrapText="1"/>
    </xf>
    <xf numFmtId="166" fontId="0" fillId="18" borderId="5" xfId="0" applyNumberFormat="1" applyFill="1" applyBorder="1" applyAlignment="1">
      <alignment horizontal="center"/>
    </xf>
    <xf numFmtId="166" fontId="0" fillId="0" borderId="5" xfId="0" applyNumberFormat="1" applyBorder="1" applyAlignment="1">
      <alignment horizontal="center" vertical="center"/>
    </xf>
    <xf numFmtId="14" fontId="0" fillId="2" borderId="5" xfId="0" applyNumberFormat="1" applyFill="1" applyBorder="1"/>
    <xf numFmtId="20" fontId="0" fillId="2" borderId="5" xfId="0" applyNumberFormat="1" applyFill="1" applyBorder="1" applyAlignment="1">
      <alignment horizontal="center" vertical="center"/>
    </xf>
    <xf numFmtId="167" fontId="0" fillId="2" borderId="5" xfId="0" applyNumberFormat="1" applyFill="1" applyBorder="1" applyAlignment="1">
      <alignment horizontal="center" vertical="center"/>
    </xf>
    <xf numFmtId="0" fontId="0" fillId="18" borderId="5" xfId="0" applyFill="1" applyBorder="1" applyAlignment="1">
      <alignment horizontal="center" vertical="center"/>
    </xf>
    <xf numFmtId="0" fontId="0" fillId="18" borderId="37" xfId="0" applyFill="1" applyBorder="1"/>
    <xf numFmtId="166" fontId="0" fillId="0" borderId="21" xfId="0" applyNumberFormat="1" applyBorder="1" applyAlignment="1">
      <alignment horizontal="center" vertical="center"/>
    </xf>
    <xf numFmtId="0" fontId="0" fillId="18" borderId="21" xfId="0" applyFill="1" applyBorder="1" applyAlignment="1">
      <alignment horizontal="center" vertical="center"/>
    </xf>
    <xf numFmtId="14" fontId="0" fillId="2" borderId="20" xfId="0" applyNumberFormat="1" applyFill="1" applyBorder="1"/>
    <xf numFmtId="0" fontId="0" fillId="2" borderId="21" xfId="0" applyFill="1" applyBorder="1"/>
    <xf numFmtId="167" fontId="0" fillId="2" borderId="21" xfId="0" applyNumberFormat="1" applyFill="1" applyBorder="1" applyAlignment="1">
      <alignment horizontal="center" vertical="center"/>
    </xf>
    <xf numFmtId="20" fontId="0" fillId="0" borderId="5" xfId="0" applyNumberFormat="1" applyBorder="1" applyAlignment="1">
      <alignment horizontal="center" vertical="center"/>
    </xf>
    <xf numFmtId="20" fontId="0" fillId="0" borderId="0" xfId="0" applyNumberFormat="1" applyAlignment="1">
      <alignment horizontal="center"/>
    </xf>
    <xf numFmtId="8" fontId="0" fillId="18" borderId="21" xfId="0" applyNumberFormat="1" applyFill="1" applyBorder="1" applyAlignment="1">
      <alignment horizontal="center"/>
    </xf>
    <xf numFmtId="14" fontId="0" fillId="2" borderId="18" xfId="0" applyNumberFormat="1" applyFill="1" applyBorder="1" applyAlignment="1">
      <alignment horizontal="center"/>
    </xf>
    <xf numFmtId="14" fontId="0" fillId="0" borderId="5" xfId="0" applyNumberFormat="1" applyBorder="1" applyAlignment="1">
      <alignment horizontal="left"/>
    </xf>
    <xf numFmtId="14" fontId="0" fillId="2" borderId="5" xfId="0" applyNumberFormat="1" applyFill="1" applyBorder="1" applyAlignment="1">
      <alignment horizontal="left"/>
    </xf>
    <xf numFmtId="14" fontId="0" fillId="2" borderId="5" xfId="0" applyNumberFormat="1" applyFill="1" applyBorder="1" applyAlignment="1">
      <alignment horizontal="center"/>
    </xf>
    <xf numFmtId="0" fontId="0" fillId="20" borderId="19" xfId="0" applyFill="1" applyBorder="1" applyAlignment="1">
      <alignment horizontal="left"/>
    </xf>
    <xf numFmtId="0" fontId="0" fillId="0" borderId="6" xfId="0" applyBorder="1" applyAlignment="1">
      <alignment horizontal="right"/>
    </xf>
    <xf numFmtId="0" fontId="1" fillId="0" borderId="7" xfId="0" applyFont="1" applyBorder="1"/>
    <xf numFmtId="164" fontId="0" fillId="18" borderId="16" xfId="0" applyNumberFormat="1" applyFill="1" applyBorder="1" applyAlignment="1">
      <alignment horizontal="center"/>
    </xf>
    <xf numFmtId="0" fontId="0" fillId="18" borderId="37" xfId="0" applyFill="1" applyBorder="1" applyAlignment="1">
      <alignment horizontal="left"/>
    </xf>
    <xf numFmtId="0" fontId="0" fillId="0" borderId="37" xfId="0" applyBorder="1" applyAlignment="1">
      <alignment horizontal="left"/>
    </xf>
    <xf numFmtId="14" fontId="0" fillId="9" borderId="18" xfId="0" applyNumberFormat="1" applyFill="1" applyBorder="1" applyAlignment="1">
      <alignment horizontal="center"/>
    </xf>
    <xf numFmtId="20" fontId="0" fillId="9" borderId="5" xfId="0" applyNumberFormat="1" applyFill="1" applyBorder="1" applyAlignment="1">
      <alignment horizontal="center"/>
    </xf>
    <xf numFmtId="0" fontId="0" fillId="9" borderId="5" xfId="0" applyFill="1" applyBorder="1"/>
    <xf numFmtId="0" fontId="0" fillId="9" borderId="5" xfId="0" applyFill="1" applyBorder="1" applyAlignment="1">
      <alignment horizontal="center"/>
    </xf>
    <xf numFmtId="8" fontId="0" fillId="9" borderId="5" xfId="0" applyNumberFormat="1" applyFill="1" applyBorder="1" applyAlignment="1">
      <alignment horizontal="center"/>
    </xf>
    <xf numFmtId="0" fontId="0" fillId="11" borderId="17" xfId="0" applyFill="1" applyBorder="1" applyAlignment="1">
      <alignment horizontal="center"/>
    </xf>
    <xf numFmtId="0" fontId="0" fillId="11" borderId="19" xfId="0" applyFill="1" applyBorder="1" applyAlignment="1">
      <alignment horizontal="center"/>
    </xf>
    <xf numFmtId="14" fontId="0" fillId="0" borderId="31" xfId="0" applyNumberFormat="1" applyBorder="1"/>
    <xf numFmtId="20" fontId="0" fillId="0" borderId="11" xfId="0" applyNumberFormat="1" applyBorder="1" applyAlignment="1">
      <alignment horizontal="center"/>
    </xf>
    <xf numFmtId="0" fontId="0" fillId="0" borderId="11" xfId="0" applyBorder="1"/>
    <xf numFmtId="0" fontId="0" fillId="18" borderId="11" xfId="0" applyFill="1" applyBorder="1"/>
    <xf numFmtId="0" fontId="0" fillId="0" borderId="39" xfId="0" applyBorder="1" applyAlignment="1">
      <alignment horizontal="center"/>
    </xf>
    <xf numFmtId="14" fontId="0" fillId="0" borderId="40" xfId="0" applyNumberFormat="1" applyBorder="1"/>
    <xf numFmtId="20" fontId="0" fillId="0" borderId="41" xfId="0" applyNumberFormat="1" applyBorder="1" applyAlignment="1">
      <alignment horizontal="center"/>
    </xf>
    <xf numFmtId="0" fontId="0" fillId="0" borderId="41" xfId="0" applyBorder="1"/>
    <xf numFmtId="0" fontId="0" fillId="18" borderId="41" xfId="0" applyFill="1" applyBorder="1"/>
    <xf numFmtId="0" fontId="0" fillId="11" borderId="44" xfId="0" applyFill="1" applyBorder="1" applyAlignment="1">
      <alignment horizontal="center"/>
    </xf>
    <xf numFmtId="0" fontId="0" fillId="18" borderId="11" xfId="0" applyFill="1" applyBorder="1" applyAlignment="1">
      <alignment horizontal="left" vertical="center"/>
    </xf>
    <xf numFmtId="166" fontId="0" fillId="18" borderId="41" xfId="0" applyNumberFormat="1" applyFill="1" applyBorder="1" applyAlignment="1">
      <alignment horizontal="center"/>
    </xf>
    <xf numFmtId="8" fontId="0" fillId="18" borderId="11" xfId="0" applyNumberFormat="1" applyFill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18" borderId="11" xfId="0" applyFill="1" applyBorder="1" applyAlignment="1">
      <alignment horizontal="center" vertical="center"/>
    </xf>
    <xf numFmtId="8" fontId="0" fillId="18" borderId="5" xfId="0" applyNumberFormat="1" applyFill="1" applyBorder="1" applyAlignment="1">
      <alignment horizontal="left" vertical="center"/>
    </xf>
    <xf numFmtId="0" fontId="0" fillId="18" borderId="11" xfId="0" applyFill="1" applyBorder="1" applyAlignment="1">
      <alignment vertical="center"/>
    </xf>
    <xf numFmtId="166" fontId="0" fillId="18" borderId="11" xfId="0" applyNumberFormat="1" applyFill="1" applyBorder="1" applyAlignment="1">
      <alignment horizontal="center"/>
    </xf>
    <xf numFmtId="0" fontId="10" fillId="13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17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4" fillId="12" borderId="10" xfId="0" applyFont="1" applyFill="1" applyBorder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0" borderId="0" xfId="0"/>
    <xf numFmtId="0" fontId="5" fillId="3" borderId="4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1" fillId="17" borderId="16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18" borderId="5" xfId="0" applyFont="1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19" borderId="29" xfId="0" applyFont="1" applyFill="1" applyBorder="1" applyAlignment="1">
      <alignment horizontal="center"/>
    </xf>
    <xf numFmtId="0" fontId="1" fillId="19" borderId="38" xfId="0" applyFont="1" applyFill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18" borderId="16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21" xfId="0" applyBorder="1" applyAlignment="1">
      <alignment horizontal="center"/>
    </xf>
    <xf numFmtId="167" fontId="1" fillId="2" borderId="5" xfId="0" applyNumberFormat="1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49" fontId="4" fillId="12" borderId="0" xfId="0" applyNumberFormat="1" applyFont="1" applyFill="1" applyAlignment="1">
      <alignment horizontal="center" vertical="center"/>
    </xf>
    <xf numFmtId="0" fontId="5" fillId="3" borderId="33" xfId="0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0" fillId="17" borderId="16" xfId="0" applyFill="1" applyBorder="1" applyAlignment="1">
      <alignment horizontal="center"/>
    </xf>
    <xf numFmtId="0" fontId="0" fillId="17" borderId="5" xfId="0" applyFill="1" applyBorder="1" applyAlignment="1">
      <alignment horizontal="center"/>
    </xf>
    <xf numFmtId="0" fontId="1" fillId="17" borderId="6" xfId="0" applyFont="1" applyFill="1" applyBorder="1" applyAlignment="1">
      <alignment horizontal="center"/>
    </xf>
    <xf numFmtId="0" fontId="1" fillId="17" borderId="7" xfId="0" applyFont="1" applyFill="1" applyBorder="1" applyAlignment="1">
      <alignment horizontal="center"/>
    </xf>
    <xf numFmtId="0" fontId="1" fillId="17" borderId="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15" fillId="10" borderId="0" xfId="0" applyFont="1" applyFill="1" applyAlignment="1">
      <alignment horizontal="center"/>
    </xf>
    <xf numFmtId="0" fontId="1" fillId="11" borderId="6" xfId="0" applyFont="1" applyFill="1" applyBorder="1" applyAlignment="1">
      <alignment horizontal="center"/>
    </xf>
    <xf numFmtId="0" fontId="1" fillId="11" borderId="7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0" fillId="12" borderId="0" xfId="0" applyFill="1"/>
    <xf numFmtId="0" fontId="1" fillId="0" borderId="29" xfId="0" applyFont="1" applyBorder="1" applyAlignment="1">
      <alignment horizontal="center" wrapText="1"/>
    </xf>
    <xf numFmtId="0" fontId="1" fillId="0" borderId="30" xfId="0" applyFont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14" fontId="0" fillId="0" borderId="12" xfId="0" applyNumberFormat="1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18" borderId="12" xfId="0" applyFill="1" applyBorder="1" applyAlignment="1">
      <alignment horizontal="left" vertical="center"/>
    </xf>
    <xf numFmtId="0" fontId="0" fillId="18" borderId="11" xfId="0" applyFill="1" applyBorder="1" applyAlignment="1">
      <alignment horizontal="left" vertical="center"/>
    </xf>
    <xf numFmtId="164" fontId="0" fillId="0" borderId="36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17" borderId="5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17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56">
    <dxf>
      <fill>
        <patternFill>
          <bgColor rgb="FF66CCFF"/>
        </patternFill>
      </fill>
    </dxf>
    <dxf>
      <fill>
        <patternFill>
          <bgColor rgb="FF66CCFF"/>
        </patternFill>
      </fill>
    </dxf>
    <dxf>
      <fill>
        <patternFill>
          <bgColor rgb="FF66CCFF"/>
        </patternFill>
      </fill>
    </dxf>
    <dxf>
      <fill>
        <patternFill>
          <bgColor rgb="FF66CCFF"/>
        </patternFill>
      </fill>
    </dxf>
    <dxf>
      <fill>
        <patternFill>
          <bgColor rgb="FFCC99FF"/>
        </patternFill>
      </fill>
    </dxf>
    <dxf>
      <fill>
        <patternFill>
          <bgColor rgb="FF66CCFF"/>
        </patternFill>
      </fill>
    </dxf>
    <dxf>
      <fill>
        <patternFill>
          <bgColor rgb="FFCC99FF"/>
        </patternFill>
      </fill>
    </dxf>
    <dxf>
      <fill>
        <patternFill>
          <bgColor rgb="FF66CCFF"/>
        </patternFill>
      </fill>
    </dxf>
    <dxf>
      <fill>
        <patternFill>
          <bgColor rgb="FF66CCFF"/>
        </patternFill>
      </fill>
    </dxf>
    <dxf>
      <fill>
        <patternFill>
          <bgColor rgb="FF66CCFF"/>
        </patternFill>
      </fill>
    </dxf>
    <dxf>
      <fill>
        <patternFill>
          <bgColor rgb="FF66CCFF"/>
        </patternFill>
      </fill>
    </dxf>
    <dxf>
      <fill>
        <patternFill>
          <bgColor rgb="FF66CCFF"/>
        </patternFill>
      </fill>
    </dxf>
    <dxf>
      <fill>
        <patternFill>
          <bgColor rgb="FF66CCFF"/>
        </patternFill>
      </fill>
    </dxf>
    <dxf>
      <fill>
        <patternFill>
          <bgColor rgb="FF66CCFF"/>
        </patternFill>
      </fill>
    </dxf>
    <dxf>
      <fill>
        <patternFill>
          <bgColor rgb="FFCC99FF"/>
        </patternFill>
      </fill>
    </dxf>
    <dxf>
      <fill>
        <patternFill>
          <bgColor rgb="FF66CCFF"/>
        </patternFill>
      </fill>
    </dxf>
    <dxf>
      <fill>
        <patternFill>
          <bgColor rgb="FF66CCFF"/>
        </patternFill>
      </fill>
    </dxf>
    <dxf>
      <fill>
        <patternFill>
          <bgColor rgb="FF66CCFF"/>
        </patternFill>
      </fill>
    </dxf>
    <dxf>
      <fill>
        <patternFill>
          <bgColor rgb="FF66CCFF"/>
        </patternFill>
      </fill>
    </dxf>
    <dxf>
      <fill>
        <patternFill>
          <bgColor rgb="FF66CCFF"/>
        </patternFill>
      </fill>
    </dxf>
    <dxf>
      <fill>
        <patternFill>
          <bgColor rgb="FF66CCFF"/>
        </patternFill>
      </fill>
    </dxf>
    <dxf>
      <fill>
        <patternFill>
          <bgColor rgb="FFCC99FF"/>
        </patternFill>
      </fill>
    </dxf>
    <dxf>
      <fill>
        <patternFill>
          <bgColor rgb="FF66CCFF"/>
        </patternFill>
      </fill>
    </dxf>
    <dxf>
      <fill>
        <patternFill>
          <bgColor rgb="FF66CCFF"/>
        </patternFill>
      </fill>
    </dxf>
    <dxf>
      <fill>
        <patternFill>
          <bgColor rgb="FF66CCFF"/>
        </patternFill>
      </fill>
    </dxf>
    <dxf>
      <fill>
        <patternFill>
          <bgColor rgb="FF66CCFF"/>
        </patternFill>
      </fill>
    </dxf>
    <dxf>
      <fill>
        <patternFill>
          <bgColor rgb="FF66CCFF"/>
        </patternFill>
      </fill>
    </dxf>
    <dxf>
      <fill>
        <patternFill>
          <bgColor rgb="FF66CCFF"/>
        </patternFill>
      </fill>
    </dxf>
    <dxf>
      <fill>
        <patternFill>
          <bgColor rgb="FFCC99FF"/>
        </patternFill>
      </fill>
    </dxf>
    <dxf>
      <fill>
        <patternFill>
          <bgColor rgb="FF66CCFF"/>
        </patternFill>
      </fill>
    </dxf>
    <dxf>
      <fill>
        <patternFill>
          <bgColor rgb="FF66CCFF"/>
        </patternFill>
      </fill>
    </dxf>
    <dxf>
      <fill>
        <patternFill>
          <bgColor rgb="FFCC99FF"/>
        </patternFill>
      </fill>
    </dxf>
    <dxf>
      <fill>
        <patternFill>
          <bgColor rgb="FF66CCFF"/>
        </patternFill>
      </fill>
    </dxf>
    <dxf>
      <fill>
        <patternFill>
          <bgColor rgb="FF66CCFF"/>
        </patternFill>
      </fill>
    </dxf>
    <dxf>
      <fill>
        <patternFill>
          <bgColor rgb="FF66CCFF"/>
        </patternFill>
      </fill>
    </dxf>
    <dxf>
      <fill>
        <patternFill>
          <bgColor rgb="FFCC99FF"/>
        </patternFill>
      </fill>
    </dxf>
    <dxf>
      <fill>
        <patternFill>
          <bgColor rgb="FF66CCFF"/>
        </patternFill>
      </fill>
    </dxf>
    <dxf>
      <fill>
        <patternFill>
          <bgColor rgb="FFCC99FF"/>
        </patternFill>
      </fill>
    </dxf>
    <dxf>
      <fill>
        <patternFill>
          <bgColor rgb="FF66CCFF"/>
        </patternFill>
      </fill>
    </dxf>
    <dxf>
      <fill>
        <patternFill>
          <bgColor rgb="FF66CCFF"/>
        </patternFill>
      </fill>
    </dxf>
    <dxf>
      <fill>
        <patternFill>
          <bgColor rgb="FF66CCFF"/>
        </patternFill>
      </fill>
    </dxf>
    <dxf>
      <fill>
        <patternFill>
          <bgColor rgb="FF66CCFF"/>
        </patternFill>
      </fill>
    </dxf>
    <dxf>
      <fill>
        <patternFill>
          <bgColor rgb="FFCC99FF"/>
        </patternFill>
      </fill>
    </dxf>
    <dxf>
      <fill>
        <patternFill>
          <bgColor rgb="FF66CCFF"/>
        </patternFill>
      </fill>
    </dxf>
    <dxf>
      <fill>
        <patternFill>
          <bgColor rgb="FF66CCFF"/>
        </patternFill>
      </fill>
    </dxf>
    <dxf>
      <fill>
        <patternFill>
          <bgColor rgb="FF66CCFF"/>
        </patternFill>
      </fill>
    </dxf>
    <dxf>
      <fill>
        <patternFill>
          <bgColor rgb="FFCC99FF"/>
        </patternFill>
      </fill>
    </dxf>
    <dxf>
      <fill>
        <patternFill>
          <bgColor rgb="FF66CCFF"/>
        </patternFill>
      </fill>
    </dxf>
    <dxf>
      <fill>
        <patternFill>
          <bgColor rgb="FFCC99FF"/>
        </patternFill>
      </fill>
    </dxf>
    <dxf>
      <fill>
        <patternFill>
          <bgColor rgb="FF66CCFF"/>
        </patternFill>
      </fill>
    </dxf>
    <dxf>
      <fill>
        <patternFill>
          <bgColor rgb="FF66CCFF"/>
        </patternFill>
      </fill>
    </dxf>
    <dxf>
      <fill>
        <patternFill>
          <bgColor rgb="FFCC99FF"/>
        </patternFill>
      </fill>
    </dxf>
    <dxf>
      <fill>
        <patternFill>
          <bgColor rgb="FF66CCFF"/>
        </patternFill>
      </fill>
    </dxf>
    <dxf>
      <fill>
        <patternFill>
          <bgColor rgb="FF66CCFF"/>
        </patternFill>
      </fill>
    </dxf>
    <dxf>
      <fill>
        <patternFill>
          <bgColor rgb="FFCC99FF"/>
        </patternFill>
      </fill>
    </dxf>
    <dxf>
      <fill>
        <patternFill>
          <bgColor rgb="FF66CCFF"/>
        </patternFill>
      </fill>
    </dxf>
  </dxfs>
  <tableStyles count="0" defaultTableStyle="TableStyleMedium2" defaultPivotStyle="PivotStyleLight16"/>
  <colors>
    <mruColors>
      <color rgb="FF66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COEX Dr. Dardón</a:t>
            </a:r>
            <a:r>
              <a:rPr lang="es-GT" baseline="0"/>
              <a:t> ENERO 2026</a:t>
            </a:r>
            <a:endParaRPr lang="es-GT"/>
          </a:p>
        </c:rich>
      </c:tx>
      <c:layout>
        <c:manualLayout>
          <c:xMode val="edge"/>
          <c:yMode val="edge"/>
          <c:x val="0.19607633420822398"/>
          <c:y val="2.50767605564276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DEEA-4CDC-BC2E-F15A09C3814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DEEA-4CDC-BC2E-F15A09C3814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'CONSULTAS DR.'!$G$183:$G$184</c:f>
              <c:strCache>
                <c:ptCount val="2"/>
                <c:pt idx="0">
                  <c:v>Seguimiento</c:v>
                </c:pt>
                <c:pt idx="1">
                  <c:v>Primera</c:v>
                </c:pt>
              </c:strCache>
            </c:strRef>
          </c:cat>
          <c:val>
            <c:numRef>
              <c:f>'CONSULTAS DR.'!$H$183:$H$184</c:f>
              <c:numCache>
                <c:formatCode>General</c:formatCode>
                <c:ptCount val="2"/>
                <c:pt idx="0">
                  <c:v>21</c:v>
                </c:pt>
                <c:pt idx="1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EEA-4CDC-BC2E-F15A09C3814F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COEX DR. DARDÓN</a:t>
            </a:r>
            <a:r>
              <a:rPr lang="es-GT" b="1" baseline="0"/>
              <a:t> ENERO 2026</a:t>
            </a:r>
            <a:endParaRPr lang="es-GT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DR.'!$G$183:$G$184</c:f>
              <c:strCache>
                <c:ptCount val="2"/>
                <c:pt idx="0">
                  <c:v>Seguimiento</c:v>
                </c:pt>
                <c:pt idx="1">
                  <c:v>Primera</c:v>
                </c:pt>
              </c:strCache>
            </c:strRef>
          </c:cat>
          <c:val>
            <c:numRef>
              <c:f>'CONSULTAS DR.'!$H$183:$H$184</c:f>
              <c:numCache>
                <c:formatCode>General</c:formatCode>
                <c:ptCount val="2"/>
                <c:pt idx="0">
                  <c:v>21</c:v>
                </c:pt>
                <c:pt idx="1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FD-4C63-A4A6-0A534F06D5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78412143"/>
        <c:axId val="878421263"/>
      </c:barChart>
      <c:catAx>
        <c:axId val="878412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878421263"/>
        <c:crosses val="autoZero"/>
        <c:auto val="1"/>
        <c:lblAlgn val="ctr"/>
        <c:lblOffset val="100"/>
        <c:noMultiLvlLbl val="0"/>
      </c:catAx>
      <c:valAx>
        <c:axId val="878421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8784121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internos Dr. Dardón</a:t>
            </a:r>
            <a:r>
              <a:rPr lang="es-GT" baseline="0"/>
              <a:t> enero 2026</a:t>
            </a:r>
            <a:endParaRPr lang="es-GT"/>
          </a:p>
        </c:rich>
      </c:tx>
      <c:layout>
        <c:manualLayout>
          <c:xMode val="edge"/>
          <c:yMode val="edge"/>
          <c:x val="0.19607633420822398"/>
          <c:y val="2.50767605564276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9E62-4931-9200-99F8BF298DB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9E62-4931-9200-99F8BF298DB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9E62-4931-9200-99F8BF298DB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'CONSULTAS DR.'!$B$359:$B$361</c:f>
              <c:strCache>
                <c:ptCount val="3"/>
                <c:pt idx="0">
                  <c:v>Cronico</c:v>
                </c:pt>
                <c:pt idx="1">
                  <c:v>Agudo</c:v>
                </c:pt>
                <c:pt idx="2">
                  <c:v>Adicto</c:v>
                </c:pt>
              </c:strCache>
            </c:strRef>
          </c:cat>
          <c:val>
            <c:numRef>
              <c:f>'CONSULTAS DR.'!$C$359:$C$361</c:f>
              <c:numCache>
                <c:formatCode>General</c:formatCode>
                <c:ptCount val="3"/>
                <c:pt idx="0">
                  <c:v>7</c:v>
                </c:pt>
                <c:pt idx="1">
                  <c:v>14</c:v>
                </c:pt>
                <c:pt idx="2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E62-4931-9200-99F8BF298DBB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INTERNOS DR. DARDÓN</a:t>
            </a:r>
            <a:r>
              <a:rPr lang="es-GT" b="1" baseline="0"/>
              <a:t> ENERO 2026</a:t>
            </a:r>
            <a:endParaRPr lang="es-GT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DR.'!$E$359:$E$361</c:f>
              <c:strCache>
                <c:ptCount val="3"/>
                <c:pt idx="0">
                  <c:v>Individual</c:v>
                </c:pt>
                <c:pt idx="1">
                  <c:v>Familiar</c:v>
                </c:pt>
                <c:pt idx="2">
                  <c:v>Pareja</c:v>
                </c:pt>
              </c:strCache>
            </c:strRef>
          </c:cat>
          <c:val>
            <c:numRef>
              <c:f>'CONSULTAS DR.'!$F$359:$F$361</c:f>
              <c:numCache>
                <c:formatCode>General</c:formatCode>
                <c:ptCount val="3"/>
                <c:pt idx="0">
                  <c:v>19</c:v>
                </c:pt>
                <c:pt idx="1">
                  <c:v>11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A4-48C3-8EB3-148BD4D98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78412143"/>
        <c:axId val="878421263"/>
      </c:barChart>
      <c:catAx>
        <c:axId val="878412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878421263"/>
        <c:crosses val="autoZero"/>
        <c:auto val="1"/>
        <c:lblAlgn val="ctr"/>
        <c:lblOffset val="100"/>
        <c:noMultiLvlLbl val="0"/>
      </c:catAx>
      <c:valAx>
        <c:axId val="878421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8784121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TIPO</a:t>
            </a:r>
            <a:r>
              <a:rPr lang="es-GT" baseline="0"/>
              <a:t> DE CONSULTA</a:t>
            </a:r>
            <a:endParaRPr lang="es-GT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4CC6-47B9-B9AE-88D1F126444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4CC6-47B9-B9AE-88D1F126444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4CC6-47B9-B9AE-88D1F126444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'CONSULTAS DR.'!$E$183:$E$185</c:f>
              <c:strCache>
                <c:ptCount val="3"/>
                <c:pt idx="0">
                  <c:v>Individual</c:v>
                </c:pt>
                <c:pt idx="1">
                  <c:v>Pareja</c:v>
                </c:pt>
                <c:pt idx="2">
                  <c:v>Familiar</c:v>
                </c:pt>
              </c:strCache>
            </c:strRef>
          </c:cat>
          <c:val>
            <c:numRef>
              <c:f>'CONSULTAS DR.'!$F$183:$F$185</c:f>
              <c:numCache>
                <c:formatCode>General</c:formatCode>
                <c:ptCount val="3"/>
                <c:pt idx="0">
                  <c:v>31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DA-42E0-99FF-2D491B385B67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COEX Dr. Dardón</a:t>
            </a:r>
            <a:r>
              <a:rPr lang="es-GT" baseline="0"/>
              <a:t> febrero 2026</a:t>
            </a:r>
            <a:endParaRPr lang="es-GT"/>
          </a:p>
        </c:rich>
      </c:tx>
      <c:layout>
        <c:manualLayout>
          <c:xMode val="edge"/>
          <c:yMode val="edge"/>
          <c:x val="0.19607633420822398"/>
          <c:y val="2.50767605564276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AF26-40B8-86AD-63156F13CD6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AF26-40B8-86AD-63156F13CD6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'CONSULTAS DR.'!$G$144:$G$145</c:f>
              <c:strCache>
                <c:ptCount val="2"/>
                <c:pt idx="0">
                  <c:v>Seguimiento</c:v>
                </c:pt>
                <c:pt idx="1">
                  <c:v>Primera</c:v>
                </c:pt>
              </c:strCache>
            </c:strRef>
          </c:cat>
          <c:val>
            <c:numRef>
              <c:f>'CONSULTAS DR.'!$H$144:$H$145</c:f>
              <c:numCache>
                <c:formatCode>General</c:formatCode>
                <c:ptCount val="2"/>
                <c:pt idx="0">
                  <c:v>22</c:v>
                </c:pt>
                <c:pt idx="1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F26-40B8-86AD-63156F13CD63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COEX DR. DARDÓN</a:t>
            </a:r>
            <a:r>
              <a:rPr lang="es-GT" b="1" baseline="0"/>
              <a:t> FEBRERO 2026</a:t>
            </a:r>
            <a:endParaRPr lang="es-GT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DR.'!$G$144:$G$145</c:f>
              <c:strCache>
                <c:ptCount val="2"/>
                <c:pt idx="0">
                  <c:v>Seguimiento</c:v>
                </c:pt>
                <c:pt idx="1">
                  <c:v>Primera</c:v>
                </c:pt>
              </c:strCache>
            </c:strRef>
          </c:cat>
          <c:val>
            <c:numRef>
              <c:f>'CONSULTAS DR.'!$H$144:$H$145</c:f>
              <c:numCache>
                <c:formatCode>General</c:formatCode>
                <c:ptCount val="2"/>
                <c:pt idx="0">
                  <c:v>22</c:v>
                </c:pt>
                <c:pt idx="1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D6-4766-ADCC-5393ABBEF2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78412143"/>
        <c:axId val="878421263"/>
      </c:barChart>
      <c:catAx>
        <c:axId val="878412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878421263"/>
        <c:crosses val="autoZero"/>
        <c:auto val="1"/>
        <c:lblAlgn val="ctr"/>
        <c:lblOffset val="100"/>
        <c:noMultiLvlLbl val="0"/>
      </c:catAx>
      <c:valAx>
        <c:axId val="878421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8784121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TIPO</a:t>
            </a:r>
            <a:r>
              <a:rPr lang="es-GT" baseline="0"/>
              <a:t> DE CONSULTA FEBRERO 2026</a:t>
            </a:r>
            <a:endParaRPr lang="es-GT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7873-453F-B440-A418F01D431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7873-453F-B440-A418F01D431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7873-453F-B440-A418F01D431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'CONSULTAS DR.'!$E$144:$E$146</c:f>
              <c:strCache>
                <c:ptCount val="3"/>
                <c:pt idx="0">
                  <c:v>Individual</c:v>
                </c:pt>
                <c:pt idx="1">
                  <c:v>Pareja</c:v>
                </c:pt>
                <c:pt idx="2">
                  <c:v>Familiar</c:v>
                </c:pt>
              </c:strCache>
            </c:strRef>
          </c:cat>
          <c:val>
            <c:numRef>
              <c:f>'CONSULTAS DR.'!$F$144:$F$146</c:f>
              <c:numCache>
                <c:formatCode>General</c:formatCode>
                <c:ptCount val="3"/>
                <c:pt idx="0">
                  <c:v>30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873-453F-B440-A418F01D4317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internos Dr. Dardón</a:t>
            </a:r>
            <a:r>
              <a:rPr lang="es-GT" baseline="0"/>
              <a:t> FEBRERO 2026</a:t>
            </a:r>
            <a:endParaRPr lang="es-GT"/>
          </a:p>
        </c:rich>
      </c:tx>
      <c:layout>
        <c:manualLayout>
          <c:xMode val="edge"/>
          <c:yMode val="edge"/>
          <c:x val="0.19607633420822398"/>
          <c:y val="2.50767605564276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D425-4AB6-B706-05742B654D9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D425-4AB6-B706-05742B654D9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D425-4AB6-B706-05742B654D9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'CONSULTAS DR.'!$B$320:$B$322</c:f>
              <c:strCache>
                <c:ptCount val="3"/>
                <c:pt idx="0">
                  <c:v>Cronico</c:v>
                </c:pt>
                <c:pt idx="1">
                  <c:v>Agudo</c:v>
                </c:pt>
                <c:pt idx="2">
                  <c:v>Adicto</c:v>
                </c:pt>
              </c:strCache>
            </c:strRef>
          </c:cat>
          <c:val>
            <c:numRef>
              <c:f>'CONSULTAS DR.'!$C$320:$C$322</c:f>
              <c:numCache>
                <c:formatCode>General</c:formatCode>
                <c:ptCount val="3"/>
                <c:pt idx="0">
                  <c:v>12</c:v>
                </c:pt>
                <c:pt idx="1">
                  <c:v>6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425-4AB6-B706-05742B654D9C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INTERNOS DR. DARDÓN</a:t>
            </a:r>
            <a:r>
              <a:rPr lang="es-GT" b="1" baseline="0"/>
              <a:t> FEBRERO 2026</a:t>
            </a:r>
            <a:endParaRPr lang="es-GT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DR.'!$E$320:$E$322</c:f>
              <c:strCache>
                <c:ptCount val="3"/>
                <c:pt idx="0">
                  <c:v>Individual</c:v>
                </c:pt>
                <c:pt idx="1">
                  <c:v>Familiar</c:v>
                </c:pt>
                <c:pt idx="2">
                  <c:v>Pareja</c:v>
                </c:pt>
              </c:strCache>
            </c:strRef>
          </c:cat>
          <c:val>
            <c:numRef>
              <c:f>'CONSULTAS DR.'!$F$320:$F$322</c:f>
              <c:numCache>
                <c:formatCode>General</c:formatCode>
                <c:ptCount val="3"/>
                <c:pt idx="0">
                  <c:v>10</c:v>
                </c:pt>
                <c:pt idx="1">
                  <c:v>9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9D-49FD-BC6C-4F21E0212B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78412143"/>
        <c:axId val="878421263"/>
      </c:barChart>
      <c:catAx>
        <c:axId val="878412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878421263"/>
        <c:crosses val="autoZero"/>
        <c:auto val="1"/>
        <c:lblAlgn val="ctr"/>
        <c:lblOffset val="100"/>
        <c:noMultiLvlLbl val="0"/>
      </c:catAx>
      <c:valAx>
        <c:axId val="878421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8784121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COEX Dr. Dardón</a:t>
            </a:r>
            <a:r>
              <a:rPr lang="es-GT" baseline="0"/>
              <a:t> MARZO 2026</a:t>
            </a:r>
            <a:endParaRPr lang="es-GT"/>
          </a:p>
        </c:rich>
      </c:tx>
      <c:layout>
        <c:manualLayout>
          <c:xMode val="edge"/>
          <c:yMode val="edge"/>
          <c:x val="0.19607633420822398"/>
          <c:y val="2.50767605564276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D7D7-4E3C-A010-2C6D77D59F6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D7D7-4E3C-A010-2C6D77D59F6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'CONSULTAS DR.'!$G$106:$G$107</c:f>
              <c:strCache>
                <c:ptCount val="2"/>
                <c:pt idx="0">
                  <c:v>Seguimiento</c:v>
                </c:pt>
                <c:pt idx="1">
                  <c:v>Primera</c:v>
                </c:pt>
              </c:strCache>
            </c:strRef>
          </c:cat>
          <c:val>
            <c:numRef>
              <c:f>'CONSULTAS DR.'!$H$106:$H$107</c:f>
              <c:numCache>
                <c:formatCode>General</c:formatCode>
                <c:ptCount val="2"/>
                <c:pt idx="0">
                  <c:v>21</c:v>
                </c:pt>
                <c:pt idx="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7D7-4E3C-A010-2C6D77D59F6F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COEX DR. DARDÓN</a:t>
            </a:r>
            <a:r>
              <a:rPr lang="es-GT" b="1" baseline="0"/>
              <a:t> MARZO 2026</a:t>
            </a:r>
            <a:endParaRPr lang="es-GT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DR.'!$G$106:$G$107</c:f>
              <c:strCache>
                <c:ptCount val="2"/>
                <c:pt idx="0">
                  <c:v>Seguimiento</c:v>
                </c:pt>
                <c:pt idx="1">
                  <c:v>Primera</c:v>
                </c:pt>
              </c:strCache>
            </c:strRef>
          </c:cat>
          <c:val>
            <c:numRef>
              <c:f>'CONSULTAS DR.'!$H$106:$H$107</c:f>
              <c:numCache>
                <c:formatCode>General</c:formatCode>
                <c:ptCount val="2"/>
                <c:pt idx="0">
                  <c:v>21</c:v>
                </c:pt>
                <c:pt idx="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2C-47BD-8B74-1F44FE26EF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78412143"/>
        <c:axId val="878421263"/>
      </c:barChart>
      <c:catAx>
        <c:axId val="878412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878421263"/>
        <c:crosses val="autoZero"/>
        <c:auto val="1"/>
        <c:lblAlgn val="ctr"/>
        <c:lblOffset val="100"/>
        <c:noMultiLvlLbl val="0"/>
      </c:catAx>
      <c:valAx>
        <c:axId val="878421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8784121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TIPO</a:t>
            </a:r>
            <a:r>
              <a:rPr lang="es-GT" baseline="0"/>
              <a:t> DE CONSULTA MARZO 2026</a:t>
            </a:r>
            <a:endParaRPr lang="es-GT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60ED-4213-A3B7-495042BDBE5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60ED-4213-A3B7-495042BDBE5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60ED-4213-A3B7-495042BDBE5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'CONSULTAS DR.'!$E$106:$E$108</c:f>
              <c:strCache>
                <c:ptCount val="3"/>
                <c:pt idx="0">
                  <c:v>Individual</c:v>
                </c:pt>
                <c:pt idx="1">
                  <c:v>Pareja</c:v>
                </c:pt>
                <c:pt idx="2">
                  <c:v>Familiar</c:v>
                </c:pt>
              </c:strCache>
            </c:strRef>
          </c:cat>
          <c:val>
            <c:numRef>
              <c:f>'CONSULTAS DR.'!$F$106:$F$108</c:f>
              <c:numCache>
                <c:formatCode>General</c:formatCode>
                <c:ptCount val="3"/>
                <c:pt idx="0">
                  <c:v>25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0ED-4213-A3B7-495042BDBE55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internos Dr. Dardón</a:t>
            </a:r>
            <a:r>
              <a:rPr lang="es-GT" baseline="0"/>
              <a:t> MARZO 2026</a:t>
            </a:r>
            <a:endParaRPr lang="es-GT"/>
          </a:p>
        </c:rich>
      </c:tx>
      <c:layout>
        <c:manualLayout>
          <c:xMode val="edge"/>
          <c:yMode val="edge"/>
          <c:x val="0.19607633420822398"/>
          <c:y val="2.50767605564276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DA52-460D-B44F-C9767A30216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DA52-460D-B44F-C9767A30216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DA52-460D-B44F-C9767A30216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'CONSULTAS DR.'!$B$293:$B$295</c:f>
              <c:strCache>
                <c:ptCount val="3"/>
                <c:pt idx="0">
                  <c:v>Cronico</c:v>
                </c:pt>
                <c:pt idx="1">
                  <c:v>Agudo</c:v>
                </c:pt>
                <c:pt idx="2">
                  <c:v>Adicto</c:v>
                </c:pt>
              </c:strCache>
            </c:strRef>
          </c:cat>
          <c:val>
            <c:numRef>
              <c:f>'CONSULTAS DR.'!$C$293:$C$295</c:f>
              <c:numCache>
                <c:formatCode>General</c:formatCode>
                <c:ptCount val="3"/>
                <c:pt idx="0">
                  <c:v>1</c:v>
                </c:pt>
                <c:pt idx="1">
                  <c:v>8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A52-460D-B44F-C9767A30216E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INTERNOS DR. DARDÓN</a:t>
            </a:r>
            <a:r>
              <a:rPr lang="es-GT" b="1" baseline="0"/>
              <a:t> MARZO 2026</a:t>
            </a:r>
            <a:endParaRPr lang="es-GT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DR.'!$E$293:$E$295</c:f>
              <c:strCache>
                <c:ptCount val="3"/>
                <c:pt idx="0">
                  <c:v>Individual</c:v>
                </c:pt>
                <c:pt idx="1">
                  <c:v>Familiar</c:v>
                </c:pt>
                <c:pt idx="2">
                  <c:v>Pareja</c:v>
                </c:pt>
              </c:strCache>
            </c:strRef>
          </c:cat>
          <c:val>
            <c:numRef>
              <c:f>'CONSULTAS DR.'!$F$293:$F$295</c:f>
              <c:numCache>
                <c:formatCode>General</c:formatCode>
                <c:ptCount val="3"/>
                <c:pt idx="0">
                  <c:v>9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4B-443F-8E74-3EE54CCF5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78412143"/>
        <c:axId val="878421263"/>
      </c:barChart>
      <c:catAx>
        <c:axId val="878412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878421263"/>
        <c:crosses val="autoZero"/>
        <c:auto val="1"/>
        <c:lblAlgn val="ctr"/>
        <c:lblOffset val="100"/>
        <c:noMultiLvlLbl val="0"/>
      </c:catAx>
      <c:valAx>
        <c:axId val="878421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8784121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internos Dr. Herández</a:t>
            </a:r>
            <a:r>
              <a:rPr lang="es-GT" baseline="0"/>
              <a:t> ABRIl 2026</a:t>
            </a:r>
            <a:endParaRPr lang="es-GT"/>
          </a:p>
        </c:rich>
      </c:tx>
      <c:layout>
        <c:manualLayout>
          <c:xMode val="edge"/>
          <c:yMode val="edge"/>
          <c:x val="0.19607633420822398"/>
          <c:y val="2.50767605564276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E66E-4B89-8A95-6A7C7C4C383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E66E-4B89-8A95-6A7C7C4C383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E66E-4B89-8A95-6A7C7C4C383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'CONSULTAS DR.'!$B$239:$B$241</c:f>
              <c:strCache>
                <c:ptCount val="3"/>
                <c:pt idx="0">
                  <c:v>Cronico</c:v>
                </c:pt>
                <c:pt idx="1">
                  <c:v>Agudo</c:v>
                </c:pt>
                <c:pt idx="2">
                  <c:v>Adicto</c:v>
                </c:pt>
              </c:strCache>
            </c:strRef>
          </c:cat>
          <c:val>
            <c:numRef>
              <c:f>'CONSULTAS DR.'!$C$239:$C$241</c:f>
              <c:numCache>
                <c:formatCode>General</c:formatCode>
                <c:ptCount val="3"/>
                <c:pt idx="0">
                  <c:v>0</c:v>
                </c:pt>
                <c:pt idx="1">
                  <c:v>2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66E-4B89-8A95-6A7C7C4C383B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INTERNOS DR. HERNANDEZ</a:t>
            </a:r>
            <a:r>
              <a:rPr lang="es-GT" b="1" baseline="0"/>
              <a:t> ABRIL 2026</a:t>
            </a:r>
            <a:endParaRPr lang="es-GT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DR.'!$E$239:$E$241</c:f>
              <c:strCache>
                <c:ptCount val="3"/>
                <c:pt idx="0">
                  <c:v>Individual</c:v>
                </c:pt>
                <c:pt idx="1">
                  <c:v>Familiar</c:v>
                </c:pt>
                <c:pt idx="2">
                  <c:v>Pareja</c:v>
                </c:pt>
              </c:strCache>
            </c:strRef>
          </c:cat>
          <c:val>
            <c:numRef>
              <c:f>'CONSULTAS DR.'!$F$239:$F$241</c:f>
              <c:numCache>
                <c:formatCode>General</c:formatCode>
                <c:ptCount val="3"/>
                <c:pt idx="0">
                  <c:v>0</c:v>
                </c:pt>
                <c:pt idx="1">
                  <c:v>2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6F-4396-AC68-28EF06AB62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78412143"/>
        <c:axId val="878421263"/>
      </c:barChart>
      <c:catAx>
        <c:axId val="878412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878421263"/>
        <c:crosses val="autoZero"/>
        <c:auto val="1"/>
        <c:lblAlgn val="ctr"/>
        <c:lblOffset val="100"/>
        <c:noMultiLvlLbl val="0"/>
      </c:catAx>
      <c:valAx>
        <c:axId val="878421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8784121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COEX Dr. hernández abril </a:t>
            </a:r>
            <a:r>
              <a:rPr lang="es-GT" baseline="0"/>
              <a:t>2026</a:t>
            </a:r>
            <a:endParaRPr lang="es-GT"/>
          </a:p>
        </c:rich>
      </c:tx>
      <c:layout>
        <c:manualLayout>
          <c:xMode val="edge"/>
          <c:yMode val="edge"/>
          <c:x val="0.19607633420822398"/>
          <c:y val="2.50767605564276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AF63-40E8-B2DE-3525F378CA4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AF63-40E8-B2DE-3525F378CA4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'CONSULTAS DR.'!$G$72:$G$73</c:f>
              <c:strCache>
                <c:ptCount val="2"/>
                <c:pt idx="0">
                  <c:v>Seguimiento</c:v>
                </c:pt>
                <c:pt idx="1">
                  <c:v>Primera</c:v>
                </c:pt>
              </c:strCache>
            </c:strRef>
          </c:cat>
          <c:val>
            <c:numRef>
              <c:f>'CONSULTAS DR.'!$H$72:$H$73</c:f>
              <c:numCache>
                <c:formatCode>General</c:formatCode>
                <c:ptCount val="2"/>
                <c:pt idx="0">
                  <c:v>8</c:v>
                </c:pt>
                <c:pt idx="1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F63-40E8-B2DE-3525F378CA43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TIPO</a:t>
            </a:r>
            <a:r>
              <a:rPr lang="es-GT" baseline="0"/>
              <a:t> DE CONSULTA ABRIL  2026</a:t>
            </a:r>
            <a:endParaRPr lang="es-GT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EE8-4E56-8995-986306500F1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EE8-4E56-8995-986306500F1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2EE8-4E56-8995-986306500F1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'CONSULTAS DR.'!$E$72:$E$74</c:f>
              <c:strCache>
                <c:ptCount val="3"/>
                <c:pt idx="0">
                  <c:v>Individual</c:v>
                </c:pt>
                <c:pt idx="1">
                  <c:v>Pareja</c:v>
                </c:pt>
                <c:pt idx="2">
                  <c:v>Familiar</c:v>
                </c:pt>
              </c:strCache>
            </c:strRef>
          </c:cat>
          <c:val>
            <c:numRef>
              <c:f>'CONSULTAS DR.'!$F$72:$F$74</c:f>
              <c:numCache>
                <c:formatCode>General</c:formatCode>
                <c:ptCount val="3"/>
                <c:pt idx="0">
                  <c:v>13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EE8-4E56-8995-986306500F15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COEX Dr. hernández mayo </a:t>
            </a:r>
            <a:r>
              <a:rPr lang="es-GT" baseline="0"/>
              <a:t>2026</a:t>
            </a:r>
            <a:endParaRPr lang="es-GT"/>
          </a:p>
        </c:rich>
      </c:tx>
      <c:layout>
        <c:manualLayout>
          <c:xMode val="edge"/>
          <c:yMode val="edge"/>
          <c:x val="0.19607633420822398"/>
          <c:y val="2.50767605564276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CF33-4BCE-A0AD-A7515D8E996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CF33-4BCE-A0AD-A7515D8E996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'CONSULTAS DR.'!$G$47:$G$48</c:f>
              <c:strCache>
                <c:ptCount val="2"/>
                <c:pt idx="0">
                  <c:v>Seguimiento</c:v>
                </c:pt>
                <c:pt idx="1">
                  <c:v>Primera</c:v>
                </c:pt>
              </c:strCache>
            </c:strRef>
          </c:cat>
          <c:val>
            <c:numRef>
              <c:f>'CONSULTAS DR.'!$H$47:$H$48</c:f>
              <c:numCache>
                <c:formatCode>General</c:formatCode>
                <c:ptCount val="2"/>
                <c:pt idx="0">
                  <c:v>39</c:v>
                </c:pt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F33-4BCE-A0AD-A7515D8E9962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COEX DR. HERNÁNDEZ MAYO</a:t>
            </a:r>
            <a:r>
              <a:rPr lang="es-GT" b="1" baseline="0"/>
              <a:t> 2026</a:t>
            </a:r>
            <a:endParaRPr lang="es-GT" b="1"/>
          </a:p>
        </c:rich>
      </c:tx>
      <c:layout>
        <c:manualLayout>
          <c:xMode val="edge"/>
          <c:yMode val="edge"/>
          <c:x val="0.25495164685679439"/>
          <c:y val="3.19267602275167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DR.'!$G$47:$G$48</c:f>
              <c:strCache>
                <c:ptCount val="2"/>
                <c:pt idx="0">
                  <c:v>Seguimiento</c:v>
                </c:pt>
                <c:pt idx="1">
                  <c:v>Primera</c:v>
                </c:pt>
              </c:strCache>
            </c:strRef>
          </c:cat>
          <c:val>
            <c:numRef>
              <c:f>'CONSULTAS DR.'!$H$47:$H$48</c:f>
              <c:numCache>
                <c:formatCode>General</c:formatCode>
                <c:ptCount val="2"/>
                <c:pt idx="0">
                  <c:v>39</c:v>
                </c:pt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49-4D75-84E6-3FACE1B57D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78412143"/>
        <c:axId val="878421263"/>
      </c:barChart>
      <c:catAx>
        <c:axId val="878412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878421263"/>
        <c:crosses val="autoZero"/>
        <c:auto val="1"/>
        <c:lblAlgn val="ctr"/>
        <c:lblOffset val="100"/>
        <c:noMultiLvlLbl val="0"/>
      </c:catAx>
      <c:valAx>
        <c:axId val="878421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8784121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TIPO</a:t>
            </a:r>
            <a:r>
              <a:rPr lang="es-GT" baseline="0"/>
              <a:t> DE CONSULTA mayo  2026</a:t>
            </a:r>
            <a:endParaRPr lang="es-GT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75FF-4B5F-8416-717C007F3C8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75FF-4B5F-8416-717C007F3C8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75FF-4B5F-8416-717C007F3C8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'CONSULTAS DR.'!$E$47:$E$49</c:f>
              <c:strCache>
                <c:ptCount val="3"/>
                <c:pt idx="0">
                  <c:v>Individual</c:v>
                </c:pt>
                <c:pt idx="1">
                  <c:v>Pareja</c:v>
                </c:pt>
                <c:pt idx="2">
                  <c:v>Familiar</c:v>
                </c:pt>
              </c:strCache>
            </c:strRef>
          </c:cat>
          <c:val>
            <c:numRef>
              <c:f>'CONSULTAS DR.'!$F$47:$F$49</c:f>
              <c:numCache>
                <c:formatCode>General</c:formatCode>
                <c:ptCount val="3"/>
                <c:pt idx="0">
                  <c:v>7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5FF-4B5F-8416-717C007F3C88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CONSULTAS PSICOLOGÍA ENERO</a:t>
            </a:r>
            <a:r>
              <a:rPr lang="es-GT" baseline="0"/>
              <a:t> </a:t>
            </a:r>
            <a:r>
              <a:rPr lang="es-GT"/>
              <a:t>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DA44-4ECA-9CF6-A4434E61615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DA44-4ECA-9CF6-A4434E61615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DA44-4ECA-9CF6-A4434E61615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'CONSULTAS PSICOLOGICAS'!$C$179:$C$181</c:f>
              <c:strCache>
                <c:ptCount val="3"/>
                <c:pt idx="0">
                  <c:v>Individual</c:v>
                </c:pt>
                <c:pt idx="1">
                  <c:v>Familiar </c:v>
                </c:pt>
                <c:pt idx="2">
                  <c:v>Pareja</c:v>
                </c:pt>
              </c:strCache>
            </c:strRef>
          </c:cat>
          <c:val>
            <c:numRef>
              <c:f>'CONSULTAS PSICOLOGICAS'!$D$179:$D$181</c:f>
              <c:numCache>
                <c:formatCode>General</c:formatCode>
                <c:ptCount val="3"/>
                <c:pt idx="0">
                  <c:v>22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A44-4ECA-9CF6-A4434E61615C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CONSULTAS</a:t>
            </a:r>
            <a:r>
              <a:rPr lang="es-GT" baseline="0"/>
              <a:t> PSICOLOGÍA ENERO 2026</a:t>
            </a:r>
            <a:endParaRPr lang="es-GT"/>
          </a:p>
        </c:rich>
      </c:tx>
      <c:layout>
        <c:manualLayout>
          <c:xMode val="edge"/>
          <c:yMode val="edge"/>
          <c:x val="0.19201748717580513"/>
          <c:y val="3.883028772346852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PSICOLOGICAS'!$F$179:$F$180</c:f>
              <c:strCache>
                <c:ptCount val="2"/>
                <c:pt idx="0">
                  <c:v>Primera</c:v>
                </c:pt>
                <c:pt idx="1">
                  <c:v>Seguimiento</c:v>
                </c:pt>
              </c:strCache>
            </c:strRef>
          </c:cat>
          <c:val>
            <c:numRef>
              <c:f>'CONSULTAS PSICOLOGICAS'!$G$179:$G$180</c:f>
              <c:numCache>
                <c:formatCode>General</c:formatCode>
                <c:ptCount val="2"/>
                <c:pt idx="0">
                  <c:v>9</c:v>
                </c:pt>
                <c:pt idx="1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5A-41F1-AB3B-708FA3F8F2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91869920"/>
        <c:axId val="991877120"/>
      </c:barChart>
      <c:catAx>
        <c:axId val="991869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991877120"/>
        <c:crosses val="autoZero"/>
        <c:auto val="1"/>
        <c:lblAlgn val="ctr"/>
        <c:lblOffset val="100"/>
        <c:noMultiLvlLbl val="0"/>
      </c:catAx>
      <c:valAx>
        <c:axId val="991877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991869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TERAPEUTA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PSICOLOGICAS'!$I$179:$I$180</c:f>
              <c:strCache>
                <c:ptCount val="2"/>
                <c:pt idx="0">
                  <c:v>Jose</c:v>
                </c:pt>
                <c:pt idx="1">
                  <c:v>Tzuny</c:v>
                </c:pt>
              </c:strCache>
            </c:strRef>
          </c:cat>
          <c:val>
            <c:numRef>
              <c:f>'CONSULTAS PSICOLOGICAS'!$J$179:$J$180</c:f>
              <c:numCache>
                <c:formatCode>General</c:formatCode>
                <c:ptCount val="2"/>
                <c:pt idx="0">
                  <c:v>6</c:v>
                </c:pt>
                <c:pt idx="1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3C-4871-9373-D14EC6A1C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425312"/>
        <c:axId val="123425792"/>
      </c:barChart>
      <c:catAx>
        <c:axId val="123425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123425792"/>
        <c:crosses val="autoZero"/>
        <c:auto val="1"/>
        <c:lblAlgn val="ctr"/>
        <c:lblOffset val="100"/>
        <c:noMultiLvlLbl val="0"/>
      </c:catAx>
      <c:valAx>
        <c:axId val="123425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1234253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 baseline="0"/>
              <a:t>FEBRERO 2026 </a:t>
            </a:r>
            <a:r>
              <a:rPr lang="es-GT" b="1"/>
              <a:t>CONSULTA</a:t>
            </a:r>
            <a:r>
              <a:rPr lang="es-GT" b="1" baseline="0"/>
              <a:t> INTERNA TERAPEUTA</a:t>
            </a:r>
            <a:endParaRPr lang="es-GT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PSICOLOGICAS'!$H$355:$H$356</c:f>
              <c:strCache>
                <c:ptCount val="2"/>
                <c:pt idx="0">
                  <c:v>Jose</c:v>
                </c:pt>
                <c:pt idx="1">
                  <c:v>Tzuny</c:v>
                </c:pt>
              </c:strCache>
            </c:strRef>
          </c:cat>
          <c:val>
            <c:numRef>
              <c:f>'CONSULTAS PSICOLOGICAS'!$I$355:$I$356</c:f>
              <c:numCache>
                <c:formatCode>General</c:formatCode>
                <c:ptCount val="2"/>
                <c:pt idx="0">
                  <c:v>9</c:v>
                </c:pt>
                <c:pt idx="1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E8-447B-9541-78FCD67E62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2496783"/>
        <c:axId val="332498223"/>
      </c:barChart>
      <c:catAx>
        <c:axId val="3324967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332498223"/>
        <c:crosses val="autoZero"/>
        <c:auto val="1"/>
        <c:lblAlgn val="ctr"/>
        <c:lblOffset val="100"/>
        <c:noMultiLvlLbl val="0"/>
      </c:catAx>
      <c:valAx>
        <c:axId val="33249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3324967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CONSULTA INTERNA febrero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4305-4485-BB40-343574C6649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4305-4485-BB40-343574C6649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4305-4485-BB40-343574C6649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'CONSULTAS PSICOLOGICAS'!$E$355:$E$357</c:f>
              <c:strCache>
                <c:ptCount val="3"/>
                <c:pt idx="0">
                  <c:v>Individual</c:v>
                </c:pt>
                <c:pt idx="1">
                  <c:v>Familiar</c:v>
                </c:pt>
                <c:pt idx="2">
                  <c:v>Pareja</c:v>
                </c:pt>
              </c:strCache>
            </c:strRef>
          </c:cat>
          <c:val>
            <c:numRef>
              <c:f>'CONSULTAS PSICOLOGICAS'!$F$355:$F$357</c:f>
              <c:numCache>
                <c:formatCode>General</c:formatCode>
                <c:ptCount val="3"/>
                <c:pt idx="0">
                  <c:v>30</c:v>
                </c:pt>
                <c:pt idx="1">
                  <c:v>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305-4485-BB40-343574C6649B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CONSULTA INTERNA TIPO DE PX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5590-4C14-B2F3-5AE3ECF6ED7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5590-4C14-B2F3-5AE3ECF6ED7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5590-4C14-B2F3-5AE3ECF6ED7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'CONSULTAS PSICOLOGICAS'!$B$355:$B$357</c:f>
              <c:strCache>
                <c:ptCount val="3"/>
                <c:pt idx="0">
                  <c:v>Cronico</c:v>
                </c:pt>
                <c:pt idx="1">
                  <c:v>Agudo</c:v>
                </c:pt>
                <c:pt idx="2">
                  <c:v>Adicto</c:v>
                </c:pt>
              </c:strCache>
            </c:strRef>
          </c:cat>
          <c:val>
            <c:numRef>
              <c:f>'CONSULTAS PSICOLOGICAS'!$C$355:$C$357</c:f>
              <c:numCache>
                <c:formatCode>General</c:formatCode>
                <c:ptCount val="3"/>
                <c:pt idx="0">
                  <c:v>21</c:v>
                </c:pt>
                <c:pt idx="1">
                  <c:v>9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590-4C14-B2F3-5AE3ECF6ED7D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CONSULTAS PSICOLOGÍA FEBRERO</a:t>
            </a:r>
            <a:r>
              <a:rPr lang="es-GT" baseline="0"/>
              <a:t> </a:t>
            </a:r>
            <a:r>
              <a:rPr lang="es-GT"/>
              <a:t>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C7F7-4EC8-BEBE-C63A2651439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C7F7-4EC8-BEBE-C63A2651439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C7F7-4EC8-BEBE-C63A2651439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'CONSULTAS PSICOLOGICAS'!$C$148:$C$150</c:f>
              <c:strCache>
                <c:ptCount val="3"/>
                <c:pt idx="0">
                  <c:v>Individual</c:v>
                </c:pt>
                <c:pt idx="1">
                  <c:v>Familiar </c:v>
                </c:pt>
                <c:pt idx="2">
                  <c:v>Pareja</c:v>
                </c:pt>
              </c:strCache>
            </c:strRef>
          </c:cat>
          <c:val>
            <c:numRef>
              <c:f>'CONSULTAS PSICOLOGICAS'!$D$148:$D$150</c:f>
              <c:numCache>
                <c:formatCode>General</c:formatCode>
                <c:ptCount val="3"/>
                <c:pt idx="0">
                  <c:v>18</c:v>
                </c:pt>
                <c:pt idx="1">
                  <c:v>0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7F7-4EC8-BEBE-C63A26514398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CONSULTAS</a:t>
            </a:r>
            <a:r>
              <a:rPr lang="es-GT" baseline="0"/>
              <a:t> PSICOLOGÍA FEBRERO 2026</a:t>
            </a:r>
            <a:endParaRPr lang="es-GT"/>
          </a:p>
        </c:rich>
      </c:tx>
      <c:layout>
        <c:manualLayout>
          <c:xMode val="edge"/>
          <c:yMode val="edge"/>
          <c:x val="0.19201748717580513"/>
          <c:y val="3.883028772346852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PSICOLOGICAS'!$F$148:$F$149</c:f>
              <c:strCache>
                <c:ptCount val="2"/>
                <c:pt idx="0">
                  <c:v>Primera</c:v>
                </c:pt>
                <c:pt idx="1">
                  <c:v>Seguimiento</c:v>
                </c:pt>
              </c:strCache>
            </c:strRef>
          </c:cat>
          <c:val>
            <c:numRef>
              <c:f>'CONSULTAS PSICOLOGICAS'!$G$148:$G$149</c:f>
              <c:numCache>
                <c:formatCode>General</c:formatCode>
                <c:ptCount val="2"/>
                <c:pt idx="0">
                  <c:v>7</c:v>
                </c:pt>
                <c:pt idx="1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0E-43EE-9595-21DB3599F0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91869920"/>
        <c:axId val="991877120"/>
      </c:barChart>
      <c:catAx>
        <c:axId val="991869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991877120"/>
        <c:crosses val="autoZero"/>
        <c:auto val="1"/>
        <c:lblAlgn val="ctr"/>
        <c:lblOffset val="100"/>
        <c:noMultiLvlLbl val="0"/>
      </c:catAx>
      <c:valAx>
        <c:axId val="991877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991869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TERAPEUTA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PSICOLOGICAS'!$I$148:$I$149</c:f>
              <c:strCache>
                <c:ptCount val="2"/>
                <c:pt idx="0">
                  <c:v>Jose</c:v>
                </c:pt>
                <c:pt idx="1">
                  <c:v>Tzuny</c:v>
                </c:pt>
              </c:strCache>
            </c:strRef>
          </c:cat>
          <c:val>
            <c:numRef>
              <c:f>'CONSULTAS PSICOLOGICAS'!$J$148:$J$149</c:f>
              <c:numCache>
                <c:formatCode>General</c:formatCode>
                <c:ptCount val="2"/>
                <c:pt idx="0">
                  <c:v>7</c:v>
                </c:pt>
                <c:pt idx="1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26-47DF-9A48-59BAA079A4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425312"/>
        <c:axId val="123425792"/>
      </c:barChart>
      <c:catAx>
        <c:axId val="123425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123425792"/>
        <c:crosses val="autoZero"/>
        <c:auto val="1"/>
        <c:lblAlgn val="ctr"/>
        <c:lblOffset val="100"/>
        <c:noMultiLvlLbl val="0"/>
      </c:catAx>
      <c:valAx>
        <c:axId val="123425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1234253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 baseline="0"/>
              <a:t>ENERO 2026 </a:t>
            </a:r>
            <a:r>
              <a:rPr lang="es-GT" b="1"/>
              <a:t>CONSULTA</a:t>
            </a:r>
            <a:r>
              <a:rPr lang="es-GT" b="1" baseline="0"/>
              <a:t> INTERNA TERAPEUTA</a:t>
            </a:r>
            <a:endParaRPr lang="es-GT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PSICOLOGICAS'!$H$383:$H$384</c:f>
              <c:strCache>
                <c:ptCount val="2"/>
                <c:pt idx="0">
                  <c:v>Jose</c:v>
                </c:pt>
                <c:pt idx="1">
                  <c:v>Tzuny</c:v>
                </c:pt>
              </c:strCache>
            </c:strRef>
          </c:cat>
          <c:val>
            <c:numRef>
              <c:f>'CONSULTAS PSICOLOGICAS'!$I$383:$I$384</c:f>
              <c:numCache>
                <c:formatCode>General</c:formatCode>
                <c:ptCount val="2"/>
                <c:pt idx="0">
                  <c:v>4</c:v>
                </c:pt>
                <c:pt idx="1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3E-400A-95D5-ADA677C482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2496783"/>
        <c:axId val="332498223"/>
      </c:barChart>
      <c:catAx>
        <c:axId val="3324967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332498223"/>
        <c:crosses val="autoZero"/>
        <c:auto val="1"/>
        <c:lblAlgn val="ctr"/>
        <c:lblOffset val="100"/>
        <c:noMultiLvlLbl val="0"/>
      </c:catAx>
      <c:valAx>
        <c:axId val="33249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3324967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CONSULTA INTERNA ENERO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E1CE-4BDB-9850-7B278DCFC86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E1CE-4BDB-9850-7B278DCFC86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E1CE-4BDB-9850-7B278DCFC86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'CONSULTAS PSICOLOGICAS'!$E$383:$E$385</c:f>
              <c:strCache>
                <c:ptCount val="3"/>
                <c:pt idx="0">
                  <c:v>Individual</c:v>
                </c:pt>
                <c:pt idx="1">
                  <c:v>Familiar</c:v>
                </c:pt>
                <c:pt idx="2">
                  <c:v>Pareja</c:v>
                </c:pt>
              </c:strCache>
            </c:strRef>
          </c:cat>
          <c:val>
            <c:numRef>
              <c:f>'CONSULTAS PSICOLOGICAS'!$F$383:$F$385</c:f>
              <c:numCache>
                <c:formatCode>General</c:formatCode>
                <c:ptCount val="3"/>
                <c:pt idx="0">
                  <c:v>13</c:v>
                </c:pt>
                <c:pt idx="1">
                  <c:v>5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1CE-4BDB-9850-7B278DCFC86F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CONSULTA INTERNA TIPO DE PX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531F-4993-895E-F13A734D2B0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531F-4993-895E-F13A734D2B0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531F-4993-895E-F13A734D2B0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'CONSULTAS PSICOLOGICAS'!$B$383:$B$385</c:f>
              <c:strCache>
                <c:ptCount val="3"/>
                <c:pt idx="0">
                  <c:v>Cronico</c:v>
                </c:pt>
                <c:pt idx="1">
                  <c:v>Agudo</c:v>
                </c:pt>
                <c:pt idx="2">
                  <c:v>Adicto</c:v>
                </c:pt>
              </c:strCache>
            </c:strRef>
          </c:cat>
          <c:val>
            <c:numRef>
              <c:f>'CONSULTAS PSICOLOGICAS'!$C$383:$C$385</c:f>
              <c:numCache>
                <c:formatCode>General</c:formatCode>
                <c:ptCount val="3"/>
                <c:pt idx="0">
                  <c:v>9</c:v>
                </c:pt>
                <c:pt idx="1">
                  <c:v>5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31F-4993-895E-F13A734D2B0C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CONSULTAS PSICOLOGÍA MARZO</a:t>
            </a:r>
            <a:r>
              <a:rPr lang="es-GT" baseline="0"/>
              <a:t> </a:t>
            </a:r>
            <a:r>
              <a:rPr lang="es-GT"/>
              <a:t>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428-4F2A-87BD-28C78296DF7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428-4F2A-87BD-28C78296DF7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B428-4F2A-87BD-28C78296DF7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'CONSULTAS PSICOLOGICAS'!$C$120:$C$122</c:f>
              <c:strCache>
                <c:ptCount val="3"/>
                <c:pt idx="0">
                  <c:v>Individual</c:v>
                </c:pt>
                <c:pt idx="1">
                  <c:v>Familiar </c:v>
                </c:pt>
                <c:pt idx="2">
                  <c:v>Pareja</c:v>
                </c:pt>
              </c:strCache>
            </c:strRef>
          </c:cat>
          <c:val>
            <c:numRef>
              <c:f>'CONSULTAS PSICOLOGICAS'!$D$120:$D$122</c:f>
              <c:numCache>
                <c:formatCode>General</c:formatCode>
                <c:ptCount val="3"/>
                <c:pt idx="0">
                  <c:v>31</c:v>
                </c:pt>
                <c:pt idx="1">
                  <c:v>0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428-4F2A-87BD-28C78296DF7D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CONSULTAS</a:t>
            </a:r>
            <a:r>
              <a:rPr lang="es-GT" baseline="0"/>
              <a:t> PSICOLOGÍA MARZO 2026</a:t>
            </a:r>
            <a:endParaRPr lang="es-GT"/>
          </a:p>
        </c:rich>
      </c:tx>
      <c:layout>
        <c:manualLayout>
          <c:xMode val="edge"/>
          <c:yMode val="edge"/>
          <c:x val="0.19201748717580513"/>
          <c:y val="3.883028772346852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PSICOLOGICAS'!$F$120:$F$121</c:f>
              <c:strCache>
                <c:ptCount val="2"/>
                <c:pt idx="0">
                  <c:v>Primera</c:v>
                </c:pt>
                <c:pt idx="1">
                  <c:v>Seguimiento</c:v>
                </c:pt>
              </c:strCache>
            </c:strRef>
          </c:cat>
          <c:val>
            <c:numRef>
              <c:f>'CONSULTAS PSICOLOGICAS'!$G$120:$G$121</c:f>
              <c:numCache>
                <c:formatCode>General</c:formatCode>
                <c:ptCount val="2"/>
                <c:pt idx="0">
                  <c:v>9</c:v>
                </c:pt>
                <c:pt idx="1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0D-47D3-826A-B0D62233ED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91869920"/>
        <c:axId val="991877120"/>
      </c:barChart>
      <c:catAx>
        <c:axId val="991869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991877120"/>
        <c:crosses val="autoZero"/>
        <c:auto val="1"/>
        <c:lblAlgn val="ctr"/>
        <c:lblOffset val="100"/>
        <c:noMultiLvlLbl val="0"/>
      </c:catAx>
      <c:valAx>
        <c:axId val="991877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991869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TERAPEUTA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PSICOLOGICAS'!$I$120:$I$121</c:f>
              <c:strCache>
                <c:ptCount val="2"/>
                <c:pt idx="0">
                  <c:v>Jose</c:v>
                </c:pt>
                <c:pt idx="1">
                  <c:v>Tzuny</c:v>
                </c:pt>
              </c:strCache>
            </c:strRef>
          </c:cat>
          <c:val>
            <c:numRef>
              <c:f>'CONSULTAS PSICOLOGICAS'!$J$120:$J$121</c:f>
              <c:numCache>
                <c:formatCode>General</c:formatCode>
                <c:ptCount val="2"/>
                <c:pt idx="0">
                  <c:v>12</c:v>
                </c:pt>
                <c:pt idx="1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BE-4892-9405-49CA68E74F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425312"/>
        <c:axId val="123425792"/>
      </c:barChart>
      <c:catAx>
        <c:axId val="123425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123425792"/>
        <c:crosses val="autoZero"/>
        <c:auto val="1"/>
        <c:lblAlgn val="ctr"/>
        <c:lblOffset val="100"/>
        <c:noMultiLvlLbl val="0"/>
      </c:catAx>
      <c:valAx>
        <c:axId val="123425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1234253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 baseline="0"/>
              <a:t>MARZO 2026 </a:t>
            </a:r>
            <a:r>
              <a:rPr lang="es-GT" b="1"/>
              <a:t>CONSULTA</a:t>
            </a:r>
            <a:r>
              <a:rPr lang="es-GT" b="1" baseline="0"/>
              <a:t> INTERNA TERAPEUTA</a:t>
            </a:r>
            <a:endParaRPr lang="es-GT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PSICOLOGICAS'!$H$316:$H$317</c:f>
              <c:strCache>
                <c:ptCount val="2"/>
                <c:pt idx="0">
                  <c:v>Jose</c:v>
                </c:pt>
                <c:pt idx="1">
                  <c:v>Tzuny</c:v>
                </c:pt>
              </c:strCache>
            </c:strRef>
          </c:cat>
          <c:val>
            <c:numRef>
              <c:f>'CONSULTAS PSICOLOGICAS'!$I$316:$I$317</c:f>
              <c:numCache>
                <c:formatCode>General</c:formatCode>
                <c:ptCount val="2"/>
                <c:pt idx="0">
                  <c:v>6</c:v>
                </c:pt>
                <c:pt idx="1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68-4333-853D-CB0967051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2496783"/>
        <c:axId val="332498223"/>
      </c:barChart>
      <c:catAx>
        <c:axId val="3324967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332498223"/>
        <c:crosses val="autoZero"/>
        <c:auto val="1"/>
        <c:lblAlgn val="ctr"/>
        <c:lblOffset val="100"/>
        <c:noMultiLvlLbl val="0"/>
      </c:catAx>
      <c:valAx>
        <c:axId val="33249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3324967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CONSULTA INTERNA MARZO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F3F2-4D8C-A074-30F5D2443E8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F3F2-4D8C-A074-30F5D2443E8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F3F2-4D8C-A074-30F5D2443E8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'CONSULTAS PSICOLOGICAS'!$E$316:$E$318</c:f>
              <c:strCache>
                <c:ptCount val="3"/>
                <c:pt idx="0">
                  <c:v>Individual</c:v>
                </c:pt>
                <c:pt idx="1">
                  <c:v>Familiar</c:v>
                </c:pt>
                <c:pt idx="2">
                  <c:v>Pareja</c:v>
                </c:pt>
              </c:strCache>
            </c:strRef>
          </c:cat>
          <c:val>
            <c:numRef>
              <c:f>'CONSULTAS PSICOLOGICAS'!$F$316:$F$318</c:f>
              <c:numCache>
                <c:formatCode>General</c:formatCode>
                <c:ptCount val="3"/>
                <c:pt idx="0">
                  <c:v>20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F2-4D8C-A074-30F5D2443E85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CONSULTA INTERNA MARZO TIPO DE PX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3444-4BD0-9C48-680D4C3D708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3444-4BD0-9C48-680D4C3D708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3444-4BD0-9C48-680D4C3D708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'CONSULTAS PSICOLOGICAS'!$B$316:$B$318</c:f>
              <c:strCache>
                <c:ptCount val="3"/>
                <c:pt idx="0">
                  <c:v>Cronico</c:v>
                </c:pt>
                <c:pt idx="1">
                  <c:v>Agudo</c:v>
                </c:pt>
                <c:pt idx="2">
                  <c:v>Adicto</c:v>
                </c:pt>
              </c:strCache>
            </c:strRef>
          </c:cat>
          <c:val>
            <c:numRef>
              <c:f>'CONSULTAS PSICOLOGICAS'!$C$316:$C$318</c:f>
              <c:numCache>
                <c:formatCode>General</c:formatCode>
                <c:ptCount val="3"/>
                <c:pt idx="0">
                  <c:v>12</c:v>
                </c:pt>
                <c:pt idx="1">
                  <c:v>8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444-4BD0-9C48-680D4C3D7081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CONSULTAS PSICOLOGÍA MARZO</a:t>
            </a:r>
            <a:r>
              <a:rPr lang="es-GT" baseline="0"/>
              <a:t> </a:t>
            </a:r>
            <a:r>
              <a:rPr lang="es-GT"/>
              <a:t>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B14-4542-A671-A3F2071775E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B14-4542-A671-A3F2071775E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BB14-4542-A671-A3F2071775E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'CONSULTAS PSICOLOGICAS'!$C$78:$C$80</c:f>
              <c:strCache>
                <c:ptCount val="3"/>
                <c:pt idx="0">
                  <c:v>Individual</c:v>
                </c:pt>
                <c:pt idx="1">
                  <c:v>Familiar </c:v>
                </c:pt>
                <c:pt idx="2">
                  <c:v>Pareja</c:v>
                </c:pt>
              </c:strCache>
            </c:strRef>
          </c:cat>
          <c:val>
            <c:numRef>
              <c:f>'CONSULTAS PSICOLOGICAS'!$D$78:$D$80</c:f>
              <c:numCache>
                <c:formatCode>General</c:formatCode>
                <c:ptCount val="3"/>
                <c:pt idx="0">
                  <c:v>28</c:v>
                </c:pt>
                <c:pt idx="1">
                  <c:v>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B14-4542-A671-A3F2071775E6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CONSULTAS</a:t>
            </a:r>
            <a:r>
              <a:rPr lang="es-GT" baseline="0"/>
              <a:t> PSICOLOGÍA MARZO 2026</a:t>
            </a:r>
            <a:endParaRPr lang="es-GT"/>
          </a:p>
        </c:rich>
      </c:tx>
      <c:layout>
        <c:manualLayout>
          <c:xMode val="edge"/>
          <c:yMode val="edge"/>
          <c:x val="0.19201748717580513"/>
          <c:y val="3.883028772346852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PSICOLOGICAS'!$F$78:$F$79</c:f>
              <c:strCache>
                <c:ptCount val="2"/>
                <c:pt idx="0">
                  <c:v>Primera</c:v>
                </c:pt>
                <c:pt idx="1">
                  <c:v>Seguimiento</c:v>
                </c:pt>
              </c:strCache>
            </c:strRef>
          </c:cat>
          <c:val>
            <c:numRef>
              <c:f>'CONSULTAS PSICOLOGICAS'!$G$78:$G$79</c:f>
              <c:numCache>
                <c:formatCode>General</c:formatCode>
                <c:ptCount val="2"/>
                <c:pt idx="0">
                  <c:v>7</c:v>
                </c:pt>
                <c:pt idx="1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DB-4BDB-A071-5C3234B52A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91869920"/>
        <c:axId val="991877120"/>
      </c:barChart>
      <c:catAx>
        <c:axId val="991869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991877120"/>
        <c:crosses val="autoZero"/>
        <c:auto val="1"/>
        <c:lblAlgn val="ctr"/>
        <c:lblOffset val="100"/>
        <c:noMultiLvlLbl val="0"/>
      </c:catAx>
      <c:valAx>
        <c:axId val="991877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991869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TERAPEUTA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PSICOLOGICAS'!$I$78:$I$79</c:f>
              <c:strCache>
                <c:ptCount val="2"/>
                <c:pt idx="0">
                  <c:v>Jose</c:v>
                </c:pt>
                <c:pt idx="1">
                  <c:v>Tzuny</c:v>
                </c:pt>
              </c:strCache>
            </c:strRef>
          </c:cat>
          <c:val>
            <c:numRef>
              <c:f>'CONSULTAS PSICOLOGICAS'!$J$78:$J$79</c:f>
              <c:numCache>
                <c:formatCode>General</c:formatCode>
                <c:ptCount val="2"/>
                <c:pt idx="0">
                  <c:v>8</c:v>
                </c:pt>
                <c:pt idx="1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76-4750-BEC9-FA614C0EF9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425312"/>
        <c:axId val="123425792"/>
      </c:barChart>
      <c:catAx>
        <c:axId val="123425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123425792"/>
        <c:crosses val="autoZero"/>
        <c:auto val="1"/>
        <c:lblAlgn val="ctr"/>
        <c:lblOffset val="100"/>
        <c:noMultiLvlLbl val="0"/>
      </c:catAx>
      <c:valAx>
        <c:axId val="123425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1234253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 baseline="0"/>
              <a:t>MARZO 2026 </a:t>
            </a:r>
            <a:r>
              <a:rPr lang="es-GT" b="1"/>
              <a:t>CONSULTA</a:t>
            </a:r>
            <a:r>
              <a:rPr lang="es-GT" b="1" baseline="0"/>
              <a:t> INTERNA TERAPEUTA</a:t>
            </a:r>
            <a:endParaRPr lang="es-GT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PSICOLOGICAS'!$H$316:$H$317</c:f>
              <c:strCache>
                <c:ptCount val="2"/>
                <c:pt idx="0">
                  <c:v>Jose</c:v>
                </c:pt>
                <c:pt idx="1">
                  <c:v>Tzuny</c:v>
                </c:pt>
              </c:strCache>
            </c:strRef>
          </c:cat>
          <c:val>
            <c:numRef>
              <c:f>'CONSULTAS PSICOLOGICAS'!$I$316:$I$317</c:f>
              <c:numCache>
                <c:formatCode>General</c:formatCode>
                <c:ptCount val="2"/>
                <c:pt idx="0">
                  <c:v>6</c:v>
                </c:pt>
                <c:pt idx="1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B3-4174-871B-9369FCD191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2496783"/>
        <c:axId val="332498223"/>
      </c:barChart>
      <c:catAx>
        <c:axId val="3324967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332498223"/>
        <c:crosses val="autoZero"/>
        <c:auto val="1"/>
        <c:lblAlgn val="ctr"/>
        <c:lblOffset val="100"/>
        <c:noMultiLvlLbl val="0"/>
      </c:catAx>
      <c:valAx>
        <c:axId val="33249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3324967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CONSULTA INTERNA MARZO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7A18-46D2-BBE0-37CD32495EF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7A18-46D2-BBE0-37CD32495EF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7A18-46D2-BBE0-37CD32495EF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'CONSULTAS PSICOLOGICAS'!$E$316:$E$318</c:f>
              <c:strCache>
                <c:ptCount val="3"/>
                <c:pt idx="0">
                  <c:v>Individual</c:v>
                </c:pt>
                <c:pt idx="1">
                  <c:v>Familiar</c:v>
                </c:pt>
                <c:pt idx="2">
                  <c:v>Pareja</c:v>
                </c:pt>
              </c:strCache>
            </c:strRef>
          </c:cat>
          <c:val>
            <c:numRef>
              <c:f>'CONSULTAS PSICOLOGICAS'!$F$316:$F$318</c:f>
              <c:numCache>
                <c:formatCode>General</c:formatCode>
                <c:ptCount val="3"/>
                <c:pt idx="0">
                  <c:v>20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A18-46D2-BBE0-37CD32495EFA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CONSULTA INTERNA MARZO TIPO DE PX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52-4470-9A10-774C5660980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52-4470-9A10-774C5660980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B752-4470-9A10-774C5660980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'CONSULTAS PSICOLOGICAS'!$B$316:$B$318</c:f>
              <c:strCache>
                <c:ptCount val="3"/>
                <c:pt idx="0">
                  <c:v>Cronico</c:v>
                </c:pt>
                <c:pt idx="1">
                  <c:v>Agudo</c:v>
                </c:pt>
                <c:pt idx="2">
                  <c:v>Adicto</c:v>
                </c:pt>
              </c:strCache>
            </c:strRef>
          </c:cat>
          <c:val>
            <c:numRef>
              <c:f>'CONSULTAS PSICOLOGICAS'!$C$316:$C$318</c:f>
              <c:numCache>
                <c:formatCode>General</c:formatCode>
                <c:ptCount val="3"/>
                <c:pt idx="0">
                  <c:v>12</c:v>
                </c:pt>
                <c:pt idx="1">
                  <c:v>8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752-4470-9A10-774C56609800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CONSULTAS PSICOLOGÍA MAYO</a:t>
            </a:r>
            <a:r>
              <a:rPr lang="es-GT" baseline="0"/>
              <a:t> </a:t>
            </a:r>
            <a:r>
              <a:rPr lang="es-GT"/>
              <a:t>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C710-452F-B903-0D507F62078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C710-452F-B903-0D507F62078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C710-452F-B903-0D507F62078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'CONSULTAS PSICOLOGICAS'!$C$39:$C$41</c:f>
              <c:strCache>
                <c:ptCount val="3"/>
                <c:pt idx="0">
                  <c:v>Individual</c:v>
                </c:pt>
                <c:pt idx="1">
                  <c:v>Familiar </c:v>
                </c:pt>
                <c:pt idx="2">
                  <c:v>Pareja</c:v>
                </c:pt>
              </c:strCache>
            </c:strRef>
          </c:cat>
          <c:val>
            <c:numRef>
              <c:f>'CONSULTAS PSICOLOGICAS'!$D$39:$D$41</c:f>
              <c:numCache>
                <c:formatCode>General</c:formatCode>
                <c:ptCount val="3"/>
                <c:pt idx="0">
                  <c:v>18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710-452F-B903-0D507F620782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CONSULTAS</a:t>
            </a:r>
            <a:r>
              <a:rPr lang="es-GT" baseline="0"/>
              <a:t> PSICOLOGÍA MAYO 2026</a:t>
            </a:r>
            <a:endParaRPr lang="es-GT"/>
          </a:p>
        </c:rich>
      </c:tx>
      <c:layout>
        <c:manualLayout>
          <c:xMode val="edge"/>
          <c:yMode val="edge"/>
          <c:x val="0.19201748717580513"/>
          <c:y val="3.883028772346852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PSICOLOGICAS'!$F$39:$F$40</c:f>
              <c:strCache>
                <c:ptCount val="2"/>
                <c:pt idx="0">
                  <c:v>Primera</c:v>
                </c:pt>
                <c:pt idx="1">
                  <c:v>Seguimiento</c:v>
                </c:pt>
              </c:strCache>
            </c:strRef>
          </c:cat>
          <c:val>
            <c:numRef>
              <c:f>'CONSULTAS PSICOLOGICAS'!$G$39:$G$40</c:f>
              <c:numCache>
                <c:formatCode>General</c:formatCode>
                <c:ptCount val="2"/>
                <c:pt idx="0">
                  <c:v>3</c:v>
                </c:pt>
                <c:pt idx="1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D0-497D-9F34-40CA8F5CA4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91869920"/>
        <c:axId val="991877120"/>
      </c:barChart>
      <c:catAx>
        <c:axId val="991869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991877120"/>
        <c:crosses val="autoZero"/>
        <c:auto val="1"/>
        <c:lblAlgn val="ctr"/>
        <c:lblOffset val="100"/>
        <c:noMultiLvlLbl val="0"/>
      </c:catAx>
      <c:valAx>
        <c:axId val="991877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991869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TERAPEUTA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PSICOLOGICAS'!$I$39:$I$40</c:f>
              <c:strCache>
                <c:ptCount val="2"/>
                <c:pt idx="0">
                  <c:v>Jose</c:v>
                </c:pt>
                <c:pt idx="1">
                  <c:v>Tzuny</c:v>
                </c:pt>
              </c:strCache>
            </c:strRef>
          </c:cat>
          <c:val>
            <c:numRef>
              <c:f>'CONSULTAS PSICOLOGICAS'!$J$39:$J$40</c:f>
              <c:numCache>
                <c:formatCode>General</c:formatCode>
                <c:ptCount val="2"/>
                <c:pt idx="0">
                  <c:v>7</c:v>
                </c:pt>
                <c:pt idx="1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3E-4E9F-905D-61E3F61779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425312"/>
        <c:axId val="123425792"/>
      </c:barChart>
      <c:catAx>
        <c:axId val="123425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123425792"/>
        <c:crosses val="autoZero"/>
        <c:auto val="1"/>
        <c:lblAlgn val="ctr"/>
        <c:lblOffset val="100"/>
        <c:noMultiLvlLbl val="0"/>
      </c:catAx>
      <c:valAx>
        <c:axId val="123425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1234253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 baseline="0"/>
              <a:t>MAYO 2026 </a:t>
            </a:r>
            <a:r>
              <a:rPr lang="es-GT" b="1"/>
              <a:t>CONSULTA</a:t>
            </a:r>
            <a:r>
              <a:rPr lang="es-GT" b="1" baseline="0"/>
              <a:t> INTERNA TERAPEUTA</a:t>
            </a:r>
            <a:endParaRPr lang="es-GT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PSICOLOGICAS'!$H$316:$H$317</c:f>
              <c:strCache>
                <c:ptCount val="2"/>
                <c:pt idx="0">
                  <c:v>Jose</c:v>
                </c:pt>
                <c:pt idx="1">
                  <c:v>Tzuny</c:v>
                </c:pt>
              </c:strCache>
            </c:strRef>
          </c:cat>
          <c:val>
            <c:numRef>
              <c:f>'CONSULTAS PSICOLOGICAS'!$I$316:$I$317</c:f>
              <c:numCache>
                <c:formatCode>General</c:formatCode>
                <c:ptCount val="2"/>
                <c:pt idx="0">
                  <c:v>6</c:v>
                </c:pt>
                <c:pt idx="1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18-4AA2-93B8-8AAB1E6C46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2496783"/>
        <c:axId val="332498223"/>
      </c:barChart>
      <c:catAx>
        <c:axId val="3324967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332498223"/>
        <c:crosses val="autoZero"/>
        <c:auto val="1"/>
        <c:lblAlgn val="ctr"/>
        <c:lblOffset val="100"/>
        <c:noMultiLvlLbl val="0"/>
      </c:catAx>
      <c:valAx>
        <c:axId val="33249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3324967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CONSULTA INTERNA MAYO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910F-4B2C-B069-1A6DECD66C3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910F-4B2C-B069-1A6DECD66C3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910F-4B2C-B069-1A6DECD66C3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'CONSULTAS PSICOLOGICAS'!$E$316:$E$318</c:f>
              <c:strCache>
                <c:ptCount val="3"/>
                <c:pt idx="0">
                  <c:v>Individual</c:v>
                </c:pt>
                <c:pt idx="1">
                  <c:v>Familiar</c:v>
                </c:pt>
                <c:pt idx="2">
                  <c:v>Pareja</c:v>
                </c:pt>
              </c:strCache>
            </c:strRef>
          </c:cat>
          <c:val>
            <c:numRef>
              <c:f>'CONSULTAS PSICOLOGICAS'!$F$316:$F$318</c:f>
              <c:numCache>
                <c:formatCode>General</c:formatCode>
                <c:ptCount val="3"/>
                <c:pt idx="0">
                  <c:v>20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10F-4B2C-B069-1A6DECD66C3B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CONSULTA INTERNA mayo TIPO DE PX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E02B-441A-B386-1B60239AE2F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E02B-441A-B386-1B60239AE2F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E02B-441A-B386-1B60239AE2F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'CONSULTAS PSICOLOGICAS'!$B$316:$B$318</c:f>
              <c:strCache>
                <c:ptCount val="3"/>
                <c:pt idx="0">
                  <c:v>Cronico</c:v>
                </c:pt>
                <c:pt idx="1">
                  <c:v>Agudo</c:v>
                </c:pt>
                <c:pt idx="2">
                  <c:v>Adicto</c:v>
                </c:pt>
              </c:strCache>
            </c:strRef>
          </c:cat>
          <c:val>
            <c:numRef>
              <c:f>'CONSULTAS PSICOLOGICAS'!$C$316:$C$318</c:f>
              <c:numCache>
                <c:formatCode>General</c:formatCode>
                <c:ptCount val="3"/>
                <c:pt idx="0">
                  <c:v>12</c:v>
                </c:pt>
                <c:pt idx="1">
                  <c:v>8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02B-441A-B386-1B60239AE2F3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0.xml"/><Relationship Id="rId13" Type="http://schemas.openxmlformats.org/officeDocument/2006/relationships/chart" Target="../charts/chart35.xml"/><Relationship Id="rId18" Type="http://schemas.openxmlformats.org/officeDocument/2006/relationships/chart" Target="../charts/chart40.xml"/><Relationship Id="rId26" Type="http://schemas.openxmlformats.org/officeDocument/2006/relationships/chart" Target="../charts/chart48.xml"/><Relationship Id="rId3" Type="http://schemas.openxmlformats.org/officeDocument/2006/relationships/chart" Target="../charts/chart25.xml"/><Relationship Id="rId21" Type="http://schemas.openxmlformats.org/officeDocument/2006/relationships/chart" Target="../charts/chart43.xml"/><Relationship Id="rId7" Type="http://schemas.openxmlformats.org/officeDocument/2006/relationships/chart" Target="../charts/chart29.xml"/><Relationship Id="rId12" Type="http://schemas.openxmlformats.org/officeDocument/2006/relationships/chart" Target="../charts/chart34.xml"/><Relationship Id="rId17" Type="http://schemas.openxmlformats.org/officeDocument/2006/relationships/chart" Target="../charts/chart39.xml"/><Relationship Id="rId25" Type="http://schemas.openxmlformats.org/officeDocument/2006/relationships/chart" Target="../charts/chart47.xml"/><Relationship Id="rId2" Type="http://schemas.openxmlformats.org/officeDocument/2006/relationships/chart" Target="../charts/chart24.xml"/><Relationship Id="rId16" Type="http://schemas.openxmlformats.org/officeDocument/2006/relationships/chart" Target="../charts/chart38.xml"/><Relationship Id="rId20" Type="http://schemas.openxmlformats.org/officeDocument/2006/relationships/chart" Target="../charts/chart42.xml"/><Relationship Id="rId29" Type="http://schemas.openxmlformats.org/officeDocument/2006/relationships/chart" Target="../charts/chart51.xml"/><Relationship Id="rId1" Type="http://schemas.openxmlformats.org/officeDocument/2006/relationships/chart" Target="../charts/chart23.xml"/><Relationship Id="rId6" Type="http://schemas.openxmlformats.org/officeDocument/2006/relationships/chart" Target="../charts/chart28.xml"/><Relationship Id="rId11" Type="http://schemas.openxmlformats.org/officeDocument/2006/relationships/chart" Target="../charts/chart33.xml"/><Relationship Id="rId24" Type="http://schemas.openxmlformats.org/officeDocument/2006/relationships/chart" Target="../charts/chart46.xml"/><Relationship Id="rId5" Type="http://schemas.openxmlformats.org/officeDocument/2006/relationships/chart" Target="../charts/chart27.xml"/><Relationship Id="rId15" Type="http://schemas.openxmlformats.org/officeDocument/2006/relationships/chart" Target="../charts/chart37.xml"/><Relationship Id="rId23" Type="http://schemas.openxmlformats.org/officeDocument/2006/relationships/chart" Target="../charts/chart45.xml"/><Relationship Id="rId28" Type="http://schemas.openxmlformats.org/officeDocument/2006/relationships/chart" Target="../charts/chart50.xml"/><Relationship Id="rId10" Type="http://schemas.openxmlformats.org/officeDocument/2006/relationships/chart" Target="../charts/chart32.xml"/><Relationship Id="rId19" Type="http://schemas.openxmlformats.org/officeDocument/2006/relationships/chart" Target="../charts/chart41.xml"/><Relationship Id="rId4" Type="http://schemas.openxmlformats.org/officeDocument/2006/relationships/chart" Target="../charts/chart26.xml"/><Relationship Id="rId9" Type="http://schemas.openxmlformats.org/officeDocument/2006/relationships/chart" Target="../charts/chart31.xml"/><Relationship Id="rId14" Type="http://schemas.openxmlformats.org/officeDocument/2006/relationships/chart" Target="../charts/chart36.xml"/><Relationship Id="rId22" Type="http://schemas.openxmlformats.org/officeDocument/2006/relationships/chart" Target="../charts/chart44.xml"/><Relationship Id="rId27" Type="http://schemas.openxmlformats.org/officeDocument/2006/relationships/chart" Target="../charts/chart49.xml"/><Relationship Id="rId30" Type="http://schemas.openxmlformats.org/officeDocument/2006/relationships/chart" Target="../charts/chart5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100235</xdr:colOff>
      <xdr:row>148</xdr:row>
      <xdr:rowOff>74306</xdr:rowOff>
    </xdr:from>
    <xdr:to>
      <xdr:col>14</xdr:col>
      <xdr:colOff>53412</xdr:colOff>
      <xdr:row>165</xdr:row>
      <xdr:rowOff>62440</xdr:rowOff>
    </xdr:to>
    <xdr:graphicFrame macro="">
      <xdr:nvGraphicFramePr>
        <xdr:cNvPr id="28" name="Gráfico 27">
          <a:extLst>
            <a:ext uri="{FF2B5EF4-FFF2-40B4-BE49-F238E27FC236}">
              <a16:creationId xmlns:a16="http://schemas.microsoft.com/office/drawing/2014/main" id="{8AD79F01-E754-4643-872D-D3DD20EF41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162326</xdr:colOff>
      <xdr:row>166</xdr:row>
      <xdr:rowOff>118722</xdr:rowOff>
    </xdr:from>
    <xdr:to>
      <xdr:col>14</xdr:col>
      <xdr:colOff>115503</xdr:colOff>
      <xdr:row>181</xdr:row>
      <xdr:rowOff>0</xdr:rowOff>
    </xdr:to>
    <xdr:graphicFrame macro="">
      <xdr:nvGraphicFramePr>
        <xdr:cNvPr id="29" name="Gráfico 28">
          <a:extLst>
            <a:ext uri="{FF2B5EF4-FFF2-40B4-BE49-F238E27FC236}">
              <a16:creationId xmlns:a16="http://schemas.microsoft.com/office/drawing/2014/main" id="{62163940-2852-4AC6-A39D-56AFCEABF9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398410</xdr:colOff>
      <xdr:row>324</xdr:row>
      <xdr:rowOff>115721</xdr:rowOff>
    </xdr:from>
    <xdr:to>
      <xdr:col>13</xdr:col>
      <xdr:colOff>633196</xdr:colOff>
      <xdr:row>341</xdr:row>
      <xdr:rowOff>103855</xdr:rowOff>
    </xdr:to>
    <xdr:graphicFrame macro="">
      <xdr:nvGraphicFramePr>
        <xdr:cNvPr id="30" name="Gráfico 29">
          <a:extLst>
            <a:ext uri="{FF2B5EF4-FFF2-40B4-BE49-F238E27FC236}">
              <a16:creationId xmlns:a16="http://schemas.microsoft.com/office/drawing/2014/main" id="{C5DFA68E-E1F2-4D67-96F4-1F2071A0AD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385957</xdr:colOff>
      <xdr:row>342</xdr:row>
      <xdr:rowOff>102157</xdr:rowOff>
    </xdr:from>
    <xdr:to>
      <xdr:col>13</xdr:col>
      <xdr:colOff>620743</xdr:colOff>
      <xdr:row>356</xdr:row>
      <xdr:rowOff>49906</xdr:rowOff>
    </xdr:to>
    <xdr:graphicFrame macro="">
      <xdr:nvGraphicFramePr>
        <xdr:cNvPr id="31" name="Gráfico 30">
          <a:extLst>
            <a:ext uri="{FF2B5EF4-FFF2-40B4-BE49-F238E27FC236}">
              <a16:creationId xmlns:a16="http://schemas.microsoft.com/office/drawing/2014/main" id="{87C04FAD-9288-4A92-BDAB-0EC8387FB8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14</xdr:col>
      <xdr:colOff>182216</xdr:colOff>
      <xdr:row>148</xdr:row>
      <xdr:rowOff>135835</xdr:rowOff>
    </xdr:from>
    <xdr:to>
      <xdr:col>20</xdr:col>
      <xdr:colOff>182216</xdr:colOff>
      <xdr:row>162</xdr:row>
      <xdr:rowOff>4970</xdr:rowOff>
    </xdr:to>
    <xdr:graphicFrame macro="">
      <xdr:nvGraphicFramePr>
        <xdr:cNvPr id="32" name="Gráfico 31">
          <a:extLst>
            <a:ext uri="{FF2B5EF4-FFF2-40B4-BE49-F238E27FC236}">
              <a16:creationId xmlns:a16="http://schemas.microsoft.com/office/drawing/2014/main" id="{2A18A37D-E57A-4C63-D335-246F5A5C9FA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100235</xdr:colOff>
      <xdr:row>110</xdr:row>
      <xdr:rowOff>74306</xdr:rowOff>
    </xdr:from>
    <xdr:to>
      <xdr:col>14</xdr:col>
      <xdr:colOff>53412</xdr:colOff>
      <xdr:row>128</xdr:row>
      <xdr:rowOff>62440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1B0E5F3-DB32-4693-8757-FBA5E69AC1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139466</xdr:colOff>
      <xdr:row>129</xdr:row>
      <xdr:rowOff>118722</xdr:rowOff>
    </xdr:from>
    <xdr:to>
      <xdr:col>14</xdr:col>
      <xdr:colOff>92643</xdr:colOff>
      <xdr:row>141</xdr:row>
      <xdr:rowOff>167640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DB5DE33-6541-4CB0-9040-82CD191169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182216</xdr:colOff>
      <xdr:row>110</xdr:row>
      <xdr:rowOff>135835</xdr:rowOff>
    </xdr:from>
    <xdr:to>
      <xdr:col>20</xdr:col>
      <xdr:colOff>182216</xdr:colOff>
      <xdr:row>125</xdr:row>
      <xdr:rowOff>4970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977F2DFB-CB07-489F-9F9D-E3723E55E9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9</xdr:col>
      <xdr:colOff>398410</xdr:colOff>
      <xdr:row>297</xdr:row>
      <xdr:rowOff>115721</xdr:rowOff>
    </xdr:from>
    <xdr:to>
      <xdr:col>13</xdr:col>
      <xdr:colOff>633196</xdr:colOff>
      <xdr:row>314</xdr:row>
      <xdr:rowOff>103855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2DB5A266-66BC-49D9-8DDE-BB15251896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766957</xdr:colOff>
      <xdr:row>298</xdr:row>
      <xdr:rowOff>170737</xdr:rowOff>
    </xdr:from>
    <xdr:to>
      <xdr:col>19</xdr:col>
      <xdr:colOff>575023</xdr:colOff>
      <xdr:row>313</xdr:row>
      <xdr:rowOff>95626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9EDB1A03-A4A9-40BF-9138-9D583617EF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100235</xdr:colOff>
      <xdr:row>76</xdr:row>
      <xdr:rowOff>74306</xdr:rowOff>
    </xdr:from>
    <xdr:to>
      <xdr:col>14</xdr:col>
      <xdr:colOff>53412</xdr:colOff>
      <xdr:row>96</xdr:row>
      <xdr:rowOff>62440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CACD49DD-962A-4DEB-90E4-950889A3CE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20</xdr:col>
      <xdr:colOff>322346</xdr:colOff>
      <xdr:row>76</xdr:row>
      <xdr:rowOff>141582</xdr:rowOff>
    </xdr:from>
    <xdr:to>
      <xdr:col>26</xdr:col>
      <xdr:colOff>641283</xdr:colOff>
      <xdr:row>93</xdr:row>
      <xdr:rowOff>38100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D1345DB2-616C-4997-B77F-14F9D99940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14</xdr:col>
      <xdr:colOff>182216</xdr:colOff>
      <xdr:row>76</xdr:row>
      <xdr:rowOff>135835</xdr:rowOff>
    </xdr:from>
    <xdr:to>
      <xdr:col>20</xdr:col>
      <xdr:colOff>182216</xdr:colOff>
      <xdr:row>93</xdr:row>
      <xdr:rowOff>4970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81B5876F-982A-476D-AFB7-9CE0949ACF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398410</xdr:colOff>
      <xdr:row>243</xdr:row>
      <xdr:rowOff>115721</xdr:rowOff>
    </xdr:from>
    <xdr:to>
      <xdr:col>13</xdr:col>
      <xdr:colOff>633196</xdr:colOff>
      <xdr:row>260</xdr:row>
      <xdr:rowOff>103855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72DAD38F-4232-4156-B97A-4199017E10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9</xdr:col>
      <xdr:colOff>385957</xdr:colOff>
      <xdr:row>261</xdr:row>
      <xdr:rowOff>102157</xdr:rowOff>
    </xdr:from>
    <xdr:to>
      <xdr:col>13</xdr:col>
      <xdr:colOff>620743</xdr:colOff>
      <xdr:row>277</xdr:row>
      <xdr:rowOff>49906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65E16448-E46B-4C7F-B095-B0E2636AC1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9</xdr:col>
      <xdr:colOff>398410</xdr:colOff>
      <xdr:row>189</xdr:row>
      <xdr:rowOff>115721</xdr:rowOff>
    </xdr:from>
    <xdr:to>
      <xdr:col>13</xdr:col>
      <xdr:colOff>633196</xdr:colOff>
      <xdr:row>206</xdr:row>
      <xdr:rowOff>103855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9C85CAEE-6EF7-4D83-BE26-E1FF8102B3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9</xdr:col>
      <xdr:colOff>385957</xdr:colOff>
      <xdr:row>207</xdr:row>
      <xdr:rowOff>102157</xdr:rowOff>
    </xdr:from>
    <xdr:to>
      <xdr:col>13</xdr:col>
      <xdr:colOff>620743</xdr:colOff>
      <xdr:row>223</xdr:row>
      <xdr:rowOff>49906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1190F22C-7A05-459E-824E-4F097457E2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9</xdr:col>
      <xdr:colOff>100235</xdr:colOff>
      <xdr:row>51</xdr:row>
      <xdr:rowOff>51446</xdr:rowOff>
    </xdr:from>
    <xdr:to>
      <xdr:col>13</xdr:col>
      <xdr:colOff>297180</xdr:colOff>
      <xdr:row>68</xdr:row>
      <xdr:rowOff>0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C2DAB0DB-DC7D-4AD5-B9D3-C5F4BF3269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14</xdr:col>
      <xdr:colOff>182216</xdr:colOff>
      <xdr:row>51</xdr:row>
      <xdr:rowOff>135835</xdr:rowOff>
    </xdr:from>
    <xdr:to>
      <xdr:col>20</xdr:col>
      <xdr:colOff>182216</xdr:colOff>
      <xdr:row>68</xdr:row>
      <xdr:rowOff>0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A4D0D8CC-AB3F-42F3-98A4-34AE61A8FE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9</xdr:col>
      <xdr:colOff>100235</xdr:colOff>
      <xdr:row>2</xdr:row>
      <xdr:rowOff>74306</xdr:rowOff>
    </xdr:from>
    <xdr:to>
      <xdr:col>14</xdr:col>
      <xdr:colOff>53412</xdr:colOff>
      <xdr:row>23</xdr:row>
      <xdr:rowOff>62440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59FC78A7-4410-4C0B-A82E-E3E62D302C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9</xdr:col>
      <xdr:colOff>139466</xdr:colOff>
      <xdr:row>24</xdr:row>
      <xdr:rowOff>118722</xdr:rowOff>
    </xdr:from>
    <xdr:to>
      <xdr:col>14</xdr:col>
      <xdr:colOff>92643</xdr:colOff>
      <xdr:row>39</xdr:row>
      <xdr:rowOff>160020</xdr:rowOff>
    </xdr:to>
    <xdr:graphicFrame macro="">
      <xdr:nvGraphicFramePr>
        <xdr:cNvPr id="18" name="Gráfico 17">
          <a:extLst>
            <a:ext uri="{FF2B5EF4-FFF2-40B4-BE49-F238E27FC236}">
              <a16:creationId xmlns:a16="http://schemas.microsoft.com/office/drawing/2014/main" id="{2DAC6EF3-47D9-4B19-9135-A452B22A00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14</xdr:col>
      <xdr:colOff>182216</xdr:colOff>
      <xdr:row>2</xdr:row>
      <xdr:rowOff>135835</xdr:rowOff>
    </xdr:from>
    <xdr:to>
      <xdr:col>20</xdr:col>
      <xdr:colOff>182216</xdr:colOff>
      <xdr:row>20</xdr:row>
      <xdr:rowOff>4970</xdr:rowOff>
    </xdr:to>
    <xdr:graphicFrame macro="">
      <xdr:nvGraphicFramePr>
        <xdr:cNvPr id="19" name="Gráfico 18">
          <a:extLst>
            <a:ext uri="{FF2B5EF4-FFF2-40B4-BE49-F238E27FC236}">
              <a16:creationId xmlns:a16="http://schemas.microsoft.com/office/drawing/2014/main" id="{05502986-6222-4D6D-999F-6295B97429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182880</xdr:colOff>
      <xdr:row>153</xdr:row>
      <xdr:rowOff>140970</xdr:rowOff>
    </xdr:from>
    <xdr:to>
      <xdr:col>16</xdr:col>
      <xdr:colOff>0</xdr:colOff>
      <xdr:row>170</xdr:row>
      <xdr:rowOff>22860</xdr:rowOff>
    </xdr:to>
    <xdr:graphicFrame macro="">
      <xdr:nvGraphicFramePr>
        <xdr:cNvPr id="45" name="Gráfico 44">
          <a:extLst>
            <a:ext uri="{FF2B5EF4-FFF2-40B4-BE49-F238E27FC236}">
              <a16:creationId xmlns:a16="http://schemas.microsoft.com/office/drawing/2014/main" id="{CF098620-32D6-4DA5-A747-50A17086EB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93345</xdr:colOff>
      <xdr:row>153</xdr:row>
      <xdr:rowOff>148590</xdr:rowOff>
    </xdr:from>
    <xdr:to>
      <xdr:col>21</xdr:col>
      <xdr:colOff>699135</xdr:colOff>
      <xdr:row>173</xdr:row>
      <xdr:rowOff>146685</xdr:rowOff>
    </xdr:to>
    <xdr:graphicFrame macro="">
      <xdr:nvGraphicFramePr>
        <xdr:cNvPr id="46" name="Gráfico 45">
          <a:extLst>
            <a:ext uri="{FF2B5EF4-FFF2-40B4-BE49-F238E27FC236}">
              <a16:creationId xmlns:a16="http://schemas.microsoft.com/office/drawing/2014/main" id="{28343AFB-BA6D-499C-A1E1-FE5426783C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22</xdr:col>
      <xdr:colOff>192405</xdr:colOff>
      <xdr:row>153</xdr:row>
      <xdr:rowOff>171449</xdr:rowOff>
    </xdr:from>
    <xdr:to>
      <xdr:col>28</xdr:col>
      <xdr:colOff>9525</xdr:colOff>
      <xdr:row>173</xdr:row>
      <xdr:rowOff>104774</xdr:rowOff>
    </xdr:to>
    <xdr:graphicFrame macro="">
      <xdr:nvGraphicFramePr>
        <xdr:cNvPr id="47" name="Gráfico 46">
          <a:extLst>
            <a:ext uri="{FF2B5EF4-FFF2-40B4-BE49-F238E27FC236}">
              <a16:creationId xmlns:a16="http://schemas.microsoft.com/office/drawing/2014/main" id="{53E8544D-0F83-42F6-81C1-7DB680742E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106680</xdr:colOff>
      <xdr:row>321</xdr:row>
      <xdr:rowOff>3810</xdr:rowOff>
    </xdr:from>
    <xdr:to>
      <xdr:col>21</xdr:col>
      <xdr:colOff>685800</xdr:colOff>
      <xdr:row>334</xdr:row>
      <xdr:rowOff>154305</xdr:rowOff>
    </xdr:to>
    <xdr:graphicFrame macro="">
      <xdr:nvGraphicFramePr>
        <xdr:cNvPr id="48" name="Gráfico 47">
          <a:extLst>
            <a:ext uri="{FF2B5EF4-FFF2-40B4-BE49-F238E27FC236}">
              <a16:creationId xmlns:a16="http://schemas.microsoft.com/office/drawing/2014/main" id="{737F25D4-3FA4-4FBA-A209-8AC7CAB192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237172</xdr:colOff>
      <xdr:row>336</xdr:row>
      <xdr:rowOff>94297</xdr:rowOff>
    </xdr:from>
    <xdr:to>
      <xdr:col>16</xdr:col>
      <xdr:colOff>58102</xdr:colOff>
      <xdr:row>351</xdr:row>
      <xdr:rowOff>120967</xdr:rowOff>
    </xdr:to>
    <xdr:graphicFrame macro="">
      <xdr:nvGraphicFramePr>
        <xdr:cNvPr id="49" name="Gráfico 48">
          <a:extLst>
            <a:ext uri="{FF2B5EF4-FFF2-40B4-BE49-F238E27FC236}">
              <a16:creationId xmlns:a16="http://schemas.microsoft.com/office/drawing/2014/main" id="{FDACDF70-A795-4F3A-BD14-2E6217FD9C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67627</xdr:colOff>
      <xdr:row>320</xdr:row>
      <xdr:rowOff>235267</xdr:rowOff>
    </xdr:from>
    <xdr:to>
      <xdr:col>15</xdr:col>
      <xdr:colOff>648652</xdr:colOff>
      <xdr:row>334</xdr:row>
      <xdr:rowOff>172402</xdr:rowOff>
    </xdr:to>
    <xdr:graphicFrame macro="">
      <xdr:nvGraphicFramePr>
        <xdr:cNvPr id="50" name="Gráfico 49">
          <a:extLst>
            <a:ext uri="{FF2B5EF4-FFF2-40B4-BE49-F238E27FC236}">
              <a16:creationId xmlns:a16="http://schemas.microsoft.com/office/drawing/2014/main" id="{28F3A040-90D1-4318-8EA0-1C4ED3E21A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10</xdr:col>
      <xdr:colOff>182880</xdr:colOff>
      <xdr:row>125</xdr:row>
      <xdr:rowOff>140970</xdr:rowOff>
    </xdr:from>
    <xdr:to>
      <xdr:col>16</xdr:col>
      <xdr:colOff>0</xdr:colOff>
      <xdr:row>144</xdr:row>
      <xdr:rowOff>22860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85BAD95-5E05-45CE-8BBA-10C2205F25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16</xdr:col>
      <xdr:colOff>93345</xdr:colOff>
      <xdr:row>125</xdr:row>
      <xdr:rowOff>148590</xdr:rowOff>
    </xdr:from>
    <xdr:to>
      <xdr:col>21</xdr:col>
      <xdr:colOff>699135</xdr:colOff>
      <xdr:row>145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5757CEEF-6784-4E2D-98F9-3708F353BD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22</xdr:col>
      <xdr:colOff>144780</xdr:colOff>
      <xdr:row>125</xdr:row>
      <xdr:rowOff>182880</xdr:rowOff>
    </xdr:from>
    <xdr:to>
      <xdr:col>27</xdr:col>
      <xdr:colOff>754380</xdr:colOff>
      <xdr:row>141</xdr:row>
      <xdr:rowOff>102870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5AB14B2-930E-40E9-8647-A4414AE76C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16</xdr:col>
      <xdr:colOff>106680</xdr:colOff>
      <xdr:row>360</xdr:row>
      <xdr:rowOff>3810</xdr:rowOff>
    </xdr:from>
    <xdr:to>
      <xdr:col>21</xdr:col>
      <xdr:colOff>685800</xdr:colOff>
      <xdr:row>372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55A1D260-C861-4C23-8E2D-461C2B0B9B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22</xdr:col>
      <xdr:colOff>56197</xdr:colOff>
      <xdr:row>359</xdr:row>
      <xdr:rowOff>237172</xdr:rowOff>
    </xdr:from>
    <xdr:to>
      <xdr:col>27</xdr:col>
      <xdr:colOff>639127</xdr:colOff>
      <xdr:row>372</xdr:row>
      <xdr:rowOff>38100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7AFB99D-8404-4CD9-B894-43401744C1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10</xdr:col>
      <xdr:colOff>94297</xdr:colOff>
      <xdr:row>359</xdr:row>
      <xdr:rowOff>208597</xdr:rowOff>
    </xdr:from>
    <xdr:to>
      <xdr:col>15</xdr:col>
      <xdr:colOff>677227</xdr:colOff>
      <xdr:row>372</xdr:row>
      <xdr:rowOff>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9E191D36-640B-475F-B83E-E16B79C33A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10</xdr:col>
      <xdr:colOff>182880</xdr:colOff>
      <xdr:row>84</xdr:row>
      <xdr:rowOff>0</xdr:rowOff>
    </xdr:from>
    <xdr:to>
      <xdr:col>16</xdr:col>
      <xdr:colOff>0</xdr:colOff>
      <xdr:row>105</xdr:row>
      <xdr:rowOff>22860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F6901A5E-0BFA-4BD3-B9AD-24CC3696C8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16</xdr:col>
      <xdr:colOff>93345</xdr:colOff>
      <xdr:row>84</xdr:row>
      <xdr:rowOff>0</xdr:rowOff>
    </xdr:from>
    <xdr:to>
      <xdr:col>21</xdr:col>
      <xdr:colOff>699135</xdr:colOff>
      <xdr:row>109</xdr:row>
      <xdr:rowOff>146685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7E3A2859-B837-4D99-8DEF-1AE0A4544D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22</xdr:col>
      <xdr:colOff>38100</xdr:colOff>
      <xdr:row>84</xdr:row>
      <xdr:rowOff>38100</xdr:rowOff>
    </xdr:from>
    <xdr:to>
      <xdr:col>27</xdr:col>
      <xdr:colOff>647700</xdr:colOff>
      <xdr:row>103</xdr:row>
      <xdr:rowOff>144780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9CB9F4B2-2B91-4192-8307-9CC9352D29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16</xdr:col>
      <xdr:colOff>106680</xdr:colOff>
      <xdr:row>276</xdr:row>
      <xdr:rowOff>3810</xdr:rowOff>
    </xdr:from>
    <xdr:to>
      <xdr:col>21</xdr:col>
      <xdr:colOff>685800</xdr:colOff>
      <xdr:row>290</xdr:row>
      <xdr:rowOff>154305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C9F19AF7-59D4-4BEC-B8BC-50713F8CDE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10</xdr:col>
      <xdr:colOff>237172</xdr:colOff>
      <xdr:row>293</xdr:row>
      <xdr:rowOff>94297</xdr:rowOff>
    </xdr:from>
    <xdr:to>
      <xdr:col>16</xdr:col>
      <xdr:colOff>58102</xdr:colOff>
      <xdr:row>309</xdr:row>
      <xdr:rowOff>120967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C076B1B1-FF5B-4482-863F-52D8B8BC68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10</xdr:col>
      <xdr:colOff>67627</xdr:colOff>
      <xdr:row>275</xdr:row>
      <xdr:rowOff>235267</xdr:rowOff>
    </xdr:from>
    <xdr:to>
      <xdr:col>15</xdr:col>
      <xdr:colOff>648652</xdr:colOff>
      <xdr:row>290</xdr:row>
      <xdr:rowOff>172402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299D33CB-458E-4060-BE0C-A5BE19C10B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10</xdr:col>
      <xdr:colOff>182880</xdr:colOff>
      <xdr:row>45</xdr:row>
      <xdr:rowOff>0</xdr:rowOff>
    </xdr:from>
    <xdr:to>
      <xdr:col>16</xdr:col>
      <xdr:colOff>0</xdr:colOff>
      <xdr:row>64</xdr:row>
      <xdr:rowOff>22860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39B7E83E-A0F4-4C5F-95B7-7BB128D3BF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16</xdr:col>
      <xdr:colOff>93345</xdr:colOff>
      <xdr:row>45</xdr:row>
      <xdr:rowOff>0</xdr:rowOff>
    </xdr:from>
    <xdr:to>
      <xdr:col>21</xdr:col>
      <xdr:colOff>699135</xdr:colOff>
      <xdr:row>68</xdr:row>
      <xdr:rowOff>146685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EBA56205-79DB-47A9-8E53-44A0110752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22</xdr:col>
      <xdr:colOff>45720</xdr:colOff>
      <xdr:row>46</xdr:row>
      <xdr:rowOff>99060</xdr:rowOff>
    </xdr:from>
    <xdr:to>
      <xdr:col>27</xdr:col>
      <xdr:colOff>655320</xdr:colOff>
      <xdr:row>63</xdr:row>
      <xdr:rowOff>57150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F6000340-15AF-4159-84A8-7D0758F8E7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16</xdr:col>
      <xdr:colOff>106680</xdr:colOff>
      <xdr:row>231</xdr:row>
      <xdr:rowOff>3810</xdr:rowOff>
    </xdr:from>
    <xdr:to>
      <xdr:col>21</xdr:col>
      <xdr:colOff>685800</xdr:colOff>
      <xdr:row>245</xdr:row>
      <xdr:rowOff>154305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5B434194-ED14-4723-8F84-C6E6598EBF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10</xdr:col>
      <xdr:colOff>237172</xdr:colOff>
      <xdr:row>248</xdr:row>
      <xdr:rowOff>94297</xdr:rowOff>
    </xdr:from>
    <xdr:to>
      <xdr:col>16</xdr:col>
      <xdr:colOff>58102</xdr:colOff>
      <xdr:row>264</xdr:row>
      <xdr:rowOff>120967</xdr:rowOff>
    </xdr:to>
    <xdr:graphicFrame macro="">
      <xdr:nvGraphicFramePr>
        <xdr:cNvPr id="18" name="Gráfico 17">
          <a:extLst>
            <a:ext uri="{FF2B5EF4-FFF2-40B4-BE49-F238E27FC236}">
              <a16:creationId xmlns:a16="http://schemas.microsoft.com/office/drawing/2014/main" id="{D35F2F43-F998-449E-88DF-7F0782413F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10</xdr:col>
      <xdr:colOff>67627</xdr:colOff>
      <xdr:row>230</xdr:row>
      <xdr:rowOff>235267</xdr:rowOff>
    </xdr:from>
    <xdr:to>
      <xdr:col>15</xdr:col>
      <xdr:colOff>648652</xdr:colOff>
      <xdr:row>245</xdr:row>
      <xdr:rowOff>172402</xdr:rowOff>
    </xdr:to>
    <xdr:graphicFrame macro="">
      <xdr:nvGraphicFramePr>
        <xdr:cNvPr id="19" name="Gráfico 18">
          <a:extLst>
            <a:ext uri="{FF2B5EF4-FFF2-40B4-BE49-F238E27FC236}">
              <a16:creationId xmlns:a16="http://schemas.microsoft.com/office/drawing/2014/main" id="{BF301881-118B-4050-B8F4-3107403AFD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10</xdr:col>
      <xdr:colOff>182880</xdr:colOff>
      <xdr:row>4</xdr:row>
      <xdr:rowOff>0</xdr:rowOff>
    </xdr:from>
    <xdr:to>
      <xdr:col>16</xdr:col>
      <xdr:colOff>0</xdr:colOff>
      <xdr:row>23</xdr:row>
      <xdr:rowOff>22860</xdr:rowOff>
    </xdr:to>
    <xdr:graphicFrame macro="">
      <xdr:nvGraphicFramePr>
        <xdr:cNvPr id="20" name="Gráfico 19">
          <a:extLst>
            <a:ext uri="{FF2B5EF4-FFF2-40B4-BE49-F238E27FC236}">
              <a16:creationId xmlns:a16="http://schemas.microsoft.com/office/drawing/2014/main" id="{4460CF86-353F-4E52-A0D4-879C181FF0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16</xdr:col>
      <xdr:colOff>93345</xdr:colOff>
      <xdr:row>4</xdr:row>
      <xdr:rowOff>0</xdr:rowOff>
    </xdr:from>
    <xdr:to>
      <xdr:col>21</xdr:col>
      <xdr:colOff>699135</xdr:colOff>
      <xdr:row>26</xdr:row>
      <xdr:rowOff>146685</xdr:rowOff>
    </xdr:to>
    <xdr:graphicFrame macro="">
      <xdr:nvGraphicFramePr>
        <xdr:cNvPr id="21" name="Gráfico 20">
          <a:extLst>
            <a:ext uri="{FF2B5EF4-FFF2-40B4-BE49-F238E27FC236}">
              <a16:creationId xmlns:a16="http://schemas.microsoft.com/office/drawing/2014/main" id="{9BCF9C43-DA4E-4FA6-9B5D-D8628269F1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10</xdr:col>
      <xdr:colOff>182880</xdr:colOff>
      <xdr:row>24</xdr:row>
      <xdr:rowOff>0</xdr:rowOff>
    </xdr:from>
    <xdr:to>
      <xdr:col>16</xdr:col>
      <xdr:colOff>0</xdr:colOff>
      <xdr:row>40</xdr:row>
      <xdr:rowOff>87630</xdr:rowOff>
    </xdr:to>
    <xdr:graphicFrame macro="">
      <xdr:nvGraphicFramePr>
        <xdr:cNvPr id="22" name="Gráfico 21">
          <a:extLst>
            <a:ext uri="{FF2B5EF4-FFF2-40B4-BE49-F238E27FC236}">
              <a16:creationId xmlns:a16="http://schemas.microsoft.com/office/drawing/2014/main" id="{84673E50-0E1D-41D3-BF67-D9C54BDADD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16</xdr:col>
      <xdr:colOff>106680</xdr:colOff>
      <xdr:row>186</xdr:row>
      <xdr:rowOff>3810</xdr:rowOff>
    </xdr:from>
    <xdr:to>
      <xdr:col>21</xdr:col>
      <xdr:colOff>685800</xdr:colOff>
      <xdr:row>200</xdr:row>
      <xdr:rowOff>154305</xdr:rowOff>
    </xdr:to>
    <xdr:graphicFrame macro="">
      <xdr:nvGraphicFramePr>
        <xdr:cNvPr id="23" name="Gráfico 22">
          <a:extLst>
            <a:ext uri="{FF2B5EF4-FFF2-40B4-BE49-F238E27FC236}">
              <a16:creationId xmlns:a16="http://schemas.microsoft.com/office/drawing/2014/main" id="{0F4A0E95-C7BF-4E07-A30D-F9500596AD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10</xdr:col>
      <xdr:colOff>237172</xdr:colOff>
      <xdr:row>203</xdr:row>
      <xdr:rowOff>94297</xdr:rowOff>
    </xdr:from>
    <xdr:to>
      <xdr:col>16</xdr:col>
      <xdr:colOff>58102</xdr:colOff>
      <xdr:row>219</xdr:row>
      <xdr:rowOff>120967</xdr:rowOff>
    </xdr:to>
    <xdr:graphicFrame macro="">
      <xdr:nvGraphicFramePr>
        <xdr:cNvPr id="24" name="Gráfico 23">
          <a:extLst>
            <a:ext uri="{FF2B5EF4-FFF2-40B4-BE49-F238E27FC236}">
              <a16:creationId xmlns:a16="http://schemas.microsoft.com/office/drawing/2014/main" id="{59A334DE-38FF-4C63-9125-7EF94178D0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10</xdr:col>
      <xdr:colOff>67627</xdr:colOff>
      <xdr:row>185</xdr:row>
      <xdr:rowOff>235267</xdr:rowOff>
    </xdr:from>
    <xdr:to>
      <xdr:col>15</xdr:col>
      <xdr:colOff>648652</xdr:colOff>
      <xdr:row>200</xdr:row>
      <xdr:rowOff>172402</xdr:rowOff>
    </xdr:to>
    <xdr:graphicFrame macro="">
      <xdr:nvGraphicFramePr>
        <xdr:cNvPr id="25" name="Gráfico 24">
          <a:extLst>
            <a:ext uri="{FF2B5EF4-FFF2-40B4-BE49-F238E27FC236}">
              <a16:creationId xmlns:a16="http://schemas.microsoft.com/office/drawing/2014/main" id="{9978E82E-6A5C-4588-87B6-73598C64E6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C70A5-ABFB-4A03-8366-693BC542AA5F}">
  <sheetPr codeName="Hoja1"/>
  <dimension ref="A1:M361"/>
  <sheetViews>
    <sheetView showGridLines="0" tabSelected="1" topLeftCell="A52" zoomScaleNormal="100" workbookViewId="0">
      <selection activeCell="K73" sqref="K73"/>
    </sheetView>
  </sheetViews>
  <sheetFormatPr baseColWidth="10" defaultRowHeight="14.4" x14ac:dyDescent="0.3"/>
  <cols>
    <col min="1" max="1" width="12.44140625" customWidth="1"/>
    <col min="3" max="3" width="25.6640625" customWidth="1"/>
    <col min="4" max="4" width="14.6640625" customWidth="1"/>
    <col min="5" max="5" width="12.33203125" customWidth="1"/>
    <col min="6" max="6" width="11.33203125" customWidth="1"/>
    <col min="7" max="7" width="24.88671875" customWidth="1"/>
    <col min="8" max="9" width="11.6640625" customWidth="1"/>
    <col min="10" max="10" width="23.33203125" customWidth="1"/>
    <col min="13" max="13" width="16.6640625" customWidth="1"/>
  </cols>
  <sheetData>
    <row r="1" spans="1:13" ht="24.6" x14ac:dyDescent="0.3">
      <c r="A1" s="25" t="s">
        <v>20</v>
      </c>
      <c r="B1" s="296" t="s">
        <v>24</v>
      </c>
      <c r="C1" s="299"/>
      <c r="D1" s="299"/>
      <c r="E1" s="299"/>
      <c r="F1" s="299"/>
      <c r="G1" s="299"/>
    </row>
    <row r="2" spans="1:13" ht="17.399999999999999" x14ac:dyDescent="0.3">
      <c r="A2" s="26" t="s">
        <v>21</v>
      </c>
      <c r="B2" s="293" t="s">
        <v>165</v>
      </c>
      <c r="C2" s="294"/>
      <c r="D2" s="294"/>
      <c r="E2" s="294"/>
      <c r="F2" s="294"/>
      <c r="G2" s="294"/>
      <c r="H2" s="294"/>
      <c r="I2" s="294"/>
    </row>
    <row r="3" spans="1:13" ht="18" customHeight="1" thickBot="1" x14ac:dyDescent="0.35">
      <c r="A3" s="288" t="s">
        <v>151</v>
      </c>
      <c r="B3" s="288"/>
      <c r="C3" s="288"/>
      <c r="D3" s="288"/>
      <c r="E3" s="288"/>
      <c r="F3" s="288"/>
      <c r="G3" s="288"/>
      <c r="H3" s="288"/>
      <c r="I3" s="288"/>
    </row>
    <row r="4" spans="1:13" ht="31.8" thickBot="1" x14ac:dyDescent="0.35">
      <c r="A4" s="3" t="s">
        <v>0</v>
      </c>
      <c r="B4" s="4" t="s">
        <v>1</v>
      </c>
      <c r="C4" s="5" t="s">
        <v>2</v>
      </c>
      <c r="D4" s="6" t="s">
        <v>3</v>
      </c>
      <c r="E4" s="7" t="s">
        <v>4</v>
      </c>
      <c r="F4" s="300" t="s">
        <v>5</v>
      </c>
      <c r="G4" s="301"/>
      <c r="H4" s="7" t="s">
        <v>6</v>
      </c>
      <c r="I4" s="7" t="s">
        <v>163</v>
      </c>
      <c r="J4" s="1"/>
      <c r="K4" s="1"/>
      <c r="L4" s="1"/>
      <c r="M4" s="1"/>
    </row>
    <row r="5" spans="1:13" x14ac:dyDescent="0.3">
      <c r="A5" s="169">
        <v>46146</v>
      </c>
      <c r="B5" s="170">
        <v>0.5625</v>
      </c>
      <c r="C5" s="95" t="s">
        <v>521</v>
      </c>
      <c r="D5" s="193">
        <v>650</v>
      </c>
      <c r="E5" s="95" t="s">
        <v>18</v>
      </c>
      <c r="F5" s="317" t="s">
        <v>526</v>
      </c>
      <c r="G5" s="317"/>
      <c r="H5" s="220" t="s">
        <v>25</v>
      </c>
      <c r="I5" s="283" t="s">
        <v>19</v>
      </c>
      <c r="J5" s="1"/>
      <c r="K5" s="2"/>
      <c r="L5" s="27"/>
      <c r="M5" s="28"/>
    </row>
    <row r="6" spans="1:13" x14ac:dyDescent="0.3">
      <c r="A6" s="96">
        <v>46117</v>
      </c>
      <c r="B6" s="14">
        <v>0.66666666666666663</v>
      </c>
      <c r="C6" s="32" t="s">
        <v>537</v>
      </c>
      <c r="D6" s="194">
        <v>650</v>
      </c>
      <c r="E6" s="32" t="s">
        <v>18</v>
      </c>
      <c r="F6" s="304" t="s">
        <v>539</v>
      </c>
      <c r="G6" s="304"/>
      <c r="H6" s="213" t="s">
        <v>25</v>
      </c>
      <c r="I6" s="171" t="s">
        <v>19</v>
      </c>
      <c r="J6" s="1"/>
      <c r="K6" s="2"/>
      <c r="L6" s="27"/>
      <c r="M6" s="28"/>
    </row>
    <row r="7" spans="1:13" x14ac:dyDescent="0.3">
      <c r="A7" s="96">
        <v>46148</v>
      </c>
      <c r="B7" s="14">
        <v>0.58333333333333337</v>
      </c>
      <c r="C7" s="32" t="s">
        <v>330</v>
      </c>
      <c r="D7" s="194">
        <v>650</v>
      </c>
      <c r="E7" s="32" t="s">
        <v>18</v>
      </c>
      <c r="F7" s="303"/>
      <c r="G7" s="303"/>
      <c r="H7" s="32" t="s">
        <v>25</v>
      </c>
      <c r="I7" s="171" t="str" cm="1">
        <f t="array" ref="I7">_xlfn.IFS(D7&lt;=700,"Seguimiento",D7=800,"Primera")</f>
        <v>Seguimiento</v>
      </c>
      <c r="J7" s="1"/>
      <c r="K7" s="2"/>
      <c r="L7" s="27"/>
      <c r="M7" s="28"/>
    </row>
    <row r="8" spans="1:13" x14ac:dyDescent="0.3">
      <c r="A8" s="96">
        <v>46148</v>
      </c>
      <c r="B8" s="14">
        <v>0.625</v>
      </c>
      <c r="C8" s="32" t="s">
        <v>527</v>
      </c>
      <c r="D8" s="194">
        <v>650</v>
      </c>
      <c r="E8" s="32" t="s">
        <v>17</v>
      </c>
      <c r="F8" s="304" t="s">
        <v>502</v>
      </c>
      <c r="G8" s="304"/>
      <c r="H8" s="32" t="s">
        <v>25</v>
      </c>
      <c r="I8" s="171" t="str" cm="1">
        <f t="array" ref="I8">_xlfn.IFS(D8&lt;=700,"Seguimiento",D8=800,"Primera")</f>
        <v>Seguimiento</v>
      </c>
      <c r="J8" s="1"/>
      <c r="K8" s="2"/>
      <c r="L8" s="27"/>
      <c r="M8" s="28"/>
    </row>
    <row r="9" spans="1:13" x14ac:dyDescent="0.3">
      <c r="A9" s="96">
        <v>46148</v>
      </c>
      <c r="B9" s="14">
        <v>0.66666666666666663</v>
      </c>
      <c r="C9" s="32" t="s">
        <v>528</v>
      </c>
      <c r="D9" s="194">
        <v>650</v>
      </c>
      <c r="E9" s="32" t="s">
        <v>61</v>
      </c>
      <c r="F9" s="303" t="s">
        <v>529</v>
      </c>
      <c r="G9" s="303"/>
      <c r="H9" s="213" t="s">
        <v>25</v>
      </c>
      <c r="I9" s="171" t="str" cm="1">
        <f t="array" ref="I9">_xlfn.IFS(D9&lt;=700,"Seguimiento",D9=800,"Primera")</f>
        <v>Seguimiento</v>
      </c>
      <c r="J9" s="1"/>
      <c r="K9" s="2"/>
      <c r="L9" s="27"/>
      <c r="M9" s="28"/>
    </row>
    <row r="10" spans="1:13" x14ac:dyDescent="0.3">
      <c r="A10" s="96">
        <v>46156</v>
      </c>
      <c r="B10" s="14">
        <v>0.5</v>
      </c>
      <c r="C10" s="32" t="s">
        <v>537</v>
      </c>
      <c r="D10" s="194">
        <v>650</v>
      </c>
      <c r="E10" s="32" t="s">
        <v>18</v>
      </c>
      <c r="F10" s="304" t="s">
        <v>540</v>
      </c>
      <c r="G10" s="304"/>
      <c r="H10" s="32" t="s">
        <v>25</v>
      </c>
      <c r="I10" s="171" t="str" cm="1">
        <f t="array" ref="I10">_xlfn.IFS(D10&lt;=700,"Seguimiento",D10=800,"Primera")</f>
        <v>Seguimiento</v>
      </c>
      <c r="J10" s="1"/>
      <c r="K10" s="1"/>
      <c r="L10" s="1"/>
      <c r="M10" s="1"/>
    </row>
    <row r="11" spans="1:13" x14ac:dyDescent="0.3">
      <c r="A11" s="96">
        <v>46156</v>
      </c>
      <c r="B11" s="14">
        <v>0.66666666666666663</v>
      </c>
      <c r="C11" s="32" t="s">
        <v>541</v>
      </c>
      <c r="D11" s="194">
        <v>650</v>
      </c>
      <c r="E11" s="32" t="s">
        <v>18</v>
      </c>
      <c r="F11" s="303"/>
      <c r="G11" s="303"/>
      <c r="H11" s="32" t="s">
        <v>25</v>
      </c>
      <c r="I11" s="171" t="str" cm="1">
        <f t="array" ref="I11">_xlfn.IFS(D11&lt;=700,"Seguimiento",D11=800,"Primera")</f>
        <v>Seguimiento</v>
      </c>
    </row>
    <row r="12" spans="1:13" x14ac:dyDescent="0.3">
      <c r="A12" s="96"/>
      <c r="B12" s="14"/>
      <c r="C12" s="32"/>
      <c r="D12" s="194"/>
      <c r="E12" s="32"/>
      <c r="F12" s="303"/>
      <c r="G12" s="303"/>
      <c r="H12" s="32"/>
      <c r="I12" s="171" t="str" cm="1">
        <f t="array" ref="I12">_xlfn.IFS(D12&lt;=700,"Seguimiento",D12=800,"Primera")</f>
        <v>Seguimiento</v>
      </c>
    </row>
    <row r="13" spans="1:13" x14ac:dyDescent="0.3">
      <c r="A13" s="96"/>
      <c r="B13" s="14"/>
      <c r="C13" s="32"/>
      <c r="D13" s="194"/>
      <c r="E13" s="32"/>
      <c r="F13" s="303"/>
      <c r="G13" s="303"/>
      <c r="H13" s="32"/>
      <c r="I13" s="171" t="str" cm="1">
        <f t="array" ref="I13">_xlfn.IFS(D13&lt;=700,"Seguimiento",D13=800,"Primera")</f>
        <v>Seguimiento</v>
      </c>
    </row>
    <row r="14" spans="1:13" ht="14.4" customHeight="1" x14ac:dyDescent="0.3">
      <c r="A14" s="96"/>
      <c r="B14" s="14"/>
      <c r="C14" s="32"/>
      <c r="D14" s="194"/>
      <c r="E14" s="32"/>
      <c r="F14" s="303"/>
      <c r="G14" s="303"/>
      <c r="H14" s="32"/>
      <c r="I14" s="171" t="str" cm="1">
        <f t="array" ref="I14">_xlfn.IFS(D14&lt;=700,"Seguimiento",D14=800,"Primera")</f>
        <v>Seguimiento</v>
      </c>
    </row>
    <row r="15" spans="1:13" ht="14.4" customHeight="1" x14ac:dyDescent="0.3">
      <c r="A15" s="96"/>
      <c r="B15" s="14"/>
      <c r="C15" s="32"/>
      <c r="D15" s="194"/>
      <c r="E15" s="32"/>
      <c r="F15" s="303"/>
      <c r="G15" s="303"/>
      <c r="H15" s="32"/>
      <c r="I15" s="171" t="str" cm="1">
        <f t="array" ref="I15">_xlfn.IFS(D15&lt;=700,"Seguimiento",D15=800,"Primera")</f>
        <v>Seguimiento</v>
      </c>
    </row>
    <row r="16" spans="1:13" ht="14.4" customHeight="1" x14ac:dyDescent="0.3">
      <c r="A16" s="96"/>
      <c r="B16" s="14"/>
      <c r="C16" s="32"/>
      <c r="D16" s="194"/>
      <c r="E16" s="32"/>
      <c r="F16" s="303"/>
      <c r="G16" s="303"/>
      <c r="H16" s="32"/>
      <c r="I16" s="171" t="str" cm="1">
        <f t="array" ref="I16">_xlfn.IFS(D16&lt;=700,"Seguimiento",D16=800,"Primera")</f>
        <v>Seguimiento</v>
      </c>
    </row>
    <row r="17" spans="1:9" ht="14.4" customHeight="1" x14ac:dyDescent="0.3">
      <c r="A17" s="96"/>
      <c r="B17" s="14"/>
      <c r="C17" s="32"/>
      <c r="D17" s="194"/>
      <c r="E17" s="32"/>
      <c r="F17" s="303"/>
      <c r="G17" s="303"/>
      <c r="H17" s="32"/>
      <c r="I17" s="171" t="str" cm="1">
        <f t="array" ref="I17">_xlfn.IFS(D17&lt;=700,"Seguimiento",D17=800,"Primera")</f>
        <v>Seguimiento</v>
      </c>
    </row>
    <row r="18" spans="1:9" ht="13.95" customHeight="1" x14ac:dyDescent="0.3">
      <c r="A18" s="96"/>
      <c r="B18" s="14"/>
      <c r="C18" s="32"/>
      <c r="D18" s="194"/>
      <c r="E18" s="32"/>
      <c r="F18" s="303"/>
      <c r="G18" s="303"/>
      <c r="H18" s="32"/>
      <c r="I18" s="171" t="str" cm="1">
        <f t="array" ref="I18">_xlfn.IFS(D18&lt;=700,"Seguimiento",D18=800,"Primera")</f>
        <v>Seguimiento</v>
      </c>
    </row>
    <row r="19" spans="1:9" ht="13.95" customHeight="1" x14ac:dyDescent="0.3">
      <c r="A19" s="96"/>
      <c r="B19" s="14"/>
      <c r="C19" s="32"/>
      <c r="D19" s="194"/>
      <c r="E19" s="32"/>
      <c r="F19" s="303"/>
      <c r="G19" s="303"/>
      <c r="H19" s="32"/>
      <c r="I19" s="171" t="str" cm="1">
        <f t="array" ref="I19">_xlfn.IFS(D19&lt;=700,"Seguimiento",D19=800,"Primera")</f>
        <v>Seguimiento</v>
      </c>
    </row>
    <row r="20" spans="1:9" ht="13.95" customHeight="1" x14ac:dyDescent="0.3">
      <c r="A20" s="96"/>
      <c r="B20" s="14"/>
      <c r="C20" s="32"/>
      <c r="D20" s="194"/>
      <c r="E20" s="32"/>
      <c r="F20" s="303"/>
      <c r="G20" s="303"/>
      <c r="H20" s="32"/>
      <c r="I20" s="171" t="str" cm="1">
        <f t="array" ref="I20">_xlfn.IFS(D20&lt;=700,"Seguimiento",D20=800,"Primera")</f>
        <v>Seguimiento</v>
      </c>
    </row>
    <row r="21" spans="1:9" x14ac:dyDescent="0.3">
      <c r="A21" s="96"/>
      <c r="B21" s="14"/>
      <c r="C21" s="32"/>
      <c r="D21" s="194"/>
      <c r="E21" s="32"/>
      <c r="F21" s="303"/>
      <c r="G21" s="303"/>
      <c r="H21" s="32"/>
      <c r="I21" s="171" t="str" cm="1">
        <f t="array" ref="I21">_xlfn.IFS(D21&lt;=700,"Seguimiento",D21=800,"Primera")</f>
        <v>Seguimiento</v>
      </c>
    </row>
    <row r="22" spans="1:9" x14ac:dyDescent="0.3">
      <c r="A22" s="96"/>
      <c r="B22" s="14"/>
      <c r="C22" s="32"/>
      <c r="D22" s="194"/>
      <c r="E22" s="32"/>
      <c r="F22" s="303"/>
      <c r="G22" s="303"/>
      <c r="H22" s="32"/>
      <c r="I22" s="171" t="str" cm="1">
        <f t="array" ref="I22">_xlfn.IFS(D22&lt;=700,"Seguimiento",D22=800,"Primera")</f>
        <v>Seguimiento</v>
      </c>
    </row>
    <row r="23" spans="1:9" ht="14.4" customHeight="1" x14ac:dyDescent="0.3">
      <c r="A23" s="96"/>
      <c r="B23" s="14"/>
      <c r="C23" s="32"/>
      <c r="D23" s="194"/>
      <c r="E23" s="194"/>
      <c r="F23" s="303"/>
      <c r="G23" s="303"/>
      <c r="H23" s="32"/>
      <c r="I23" s="171" t="str" cm="1">
        <f t="array" ref="I23">_xlfn.IFS(D23&lt;=700,"Seguimiento",D23=800,"Primera")</f>
        <v>Seguimiento</v>
      </c>
    </row>
    <row r="24" spans="1:9" x14ac:dyDescent="0.3">
      <c r="A24" s="96"/>
      <c r="B24" s="14"/>
      <c r="C24" s="32"/>
      <c r="D24" s="194"/>
      <c r="E24" s="15"/>
      <c r="F24" s="303"/>
      <c r="G24" s="303"/>
      <c r="H24" s="32"/>
      <c r="I24" s="171" t="str" cm="1">
        <f t="array" ref="I24">_xlfn.IFS(D24&lt;=700,"Seguimiento",D24=800,"Primera")</f>
        <v>Seguimiento</v>
      </c>
    </row>
    <row r="25" spans="1:9" x14ac:dyDescent="0.3">
      <c r="A25" s="96"/>
      <c r="B25" s="14"/>
      <c r="C25" s="32"/>
      <c r="D25" s="194"/>
      <c r="E25" s="32"/>
      <c r="F25" s="303"/>
      <c r="G25" s="303"/>
      <c r="H25" s="32"/>
      <c r="I25" s="171" t="str" cm="1">
        <f t="array" ref="I25">_xlfn.IFS(D25&lt;=700,"Seguimiento",D25=800,"Primera")</f>
        <v>Seguimiento</v>
      </c>
    </row>
    <row r="26" spans="1:9" x14ac:dyDescent="0.3">
      <c r="A26" s="96"/>
      <c r="B26" s="14"/>
      <c r="C26" s="32"/>
      <c r="D26" s="194"/>
      <c r="E26" s="32"/>
      <c r="F26" s="303"/>
      <c r="G26" s="303"/>
      <c r="H26" s="32"/>
      <c r="I26" s="171" t="str" cm="1">
        <f t="array" ref="I26">_xlfn.IFS(D26&lt;=700,"Seguimiento",D26=800,"Primera")</f>
        <v>Seguimiento</v>
      </c>
    </row>
    <row r="27" spans="1:9" x14ac:dyDescent="0.3">
      <c r="A27" s="96"/>
      <c r="B27" s="14"/>
      <c r="C27" s="32"/>
      <c r="D27" s="194"/>
      <c r="E27" s="32"/>
      <c r="F27" s="303"/>
      <c r="G27" s="303"/>
      <c r="H27" s="32"/>
      <c r="I27" s="171" t="str" cm="1">
        <f t="array" ref="I27">_xlfn.IFS(D27&lt;=700,"Seguimiento",D27=800,"Primera")</f>
        <v>Seguimiento</v>
      </c>
    </row>
    <row r="28" spans="1:9" x14ac:dyDescent="0.3">
      <c r="A28" s="96"/>
      <c r="B28" s="14"/>
      <c r="C28" s="32"/>
      <c r="D28" s="194"/>
      <c r="E28" s="32"/>
      <c r="F28" s="303"/>
      <c r="G28" s="303"/>
      <c r="H28" s="32"/>
      <c r="I28" s="171" t="str" cm="1">
        <f t="array" ref="I28">_xlfn.IFS(D28&lt;=700,"Seguimiento",D28=800,"Primera")</f>
        <v>Seguimiento</v>
      </c>
    </row>
    <row r="29" spans="1:9" x14ac:dyDescent="0.3">
      <c r="A29" s="96"/>
      <c r="B29" s="14"/>
      <c r="C29" s="32"/>
      <c r="D29" s="194"/>
      <c r="E29" s="32"/>
      <c r="F29" s="303"/>
      <c r="G29" s="303"/>
      <c r="H29" s="32"/>
      <c r="I29" s="171" t="str" cm="1">
        <f t="array" ref="I29">_xlfn.IFS(D29&lt;=700,"Seguimiento",D29=800,"Primera")</f>
        <v>Seguimiento</v>
      </c>
    </row>
    <row r="30" spans="1:9" x14ac:dyDescent="0.3">
      <c r="A30" s="96"/>
      <c r="B30" s="14"/>
      <c r="C30" s="32"/>
      <c r="D30" s="194"/>
      <c r="E30" s="32"/>
      <c r="F30" s="303"/>
      <c r="G30" s="303"/>
      <c r="H30" s="32"/>
      <c r="I30" s="171" t="str" cm="1">
        <f t="array" ref="I30">_xlfn.IFS(D30&lt;=700,"Seguimiento",D30=800,"Primera")</f>
        <v>Seguimiento</v>
      </c>
    </row>
    <row r="31" spans="1:9" x14ac:dyDescent="0.3">
      <c r="A31" s="96"/>
      <c r="B31" s="14"/>
      <c r="C31" s="32"/>
      <c r="D31" s="239"/>
      <c r="E31" s="110"/>
      <c r="F31" s="303"/>
      <c r="G31" s="303"/>
      <c r="H31" s="32"/>
      <c r="I31" s="171" t="str" cm="1">
        <f t="array" ref="I31">_xlfn.IFS(D31&lt;=700,"Seguimiento",D31=800,"Primera")</f>
        <v>Seguimiento</v>
      </c>
    </row>
    <row r="32" spans="1:9" x14ac:dyDescent="0.3">
      <c r="A32" s="96"/>
      <c r="B32" s="14"/>
      <c r="C32" s="32"/>
      <c r="D32" s="239"/>
      <c r="E32" s="110"/>
      <c r="F32" s="303"/>
      <c r="G32" s="303"/>
      <c r="H32" s="32"/>
      <c r="I32" s="171" t="str" cm="1">
        <f t="array" ref="I32">_xlfn.IFS(D32&lt;=700,"Seguimiento",D32=800,"Primera")</f>
        <v>Seguimiento</v>
      </c>
    </row>
    <row r="33" spans="1:9" x14ac:dyDescent="0.3">
      <c r="A33" s="96"/>
      <c r="B33" s="14"/>
      <c r="C33" s="32"/>
      <c r="D33" s="239"/>
      <c r="E33" s="110"/>
      <c r="F33" s="303"/>
      <c r="G33" s="303"/>
      <c r="H33" s="32"/>
      <c r="I33" s="171" t="str" cm="1">
        <f t="array" ref="I33">_xlfn.IFS(D33&lt;=700,"Seguimiento",D33=800,"Primera")</f>
        <v>Seguimiento</v>
      </c>
    </row>
    <row r="34" spans="1:9" x14ac:dyDescent="0.3">
      <c r="A34" s="96"/>
      <c r="B34" s="14"/>
      <c r="C34" s="32"/>
      <c r="D34" s="239"/>
      <c r="E34" s="110"/>
      <c r="F34" s="303"/>
      <c r="G34" s="303"/>
      <c r="H34" s="32"/>
      <c r="I34" s="171" t="str" cm="1">
        <f t="array" ref="I34">_xlfn.IFS(D34&lt;=700,"Seguimiento",D34=800,"Primera")</f>
        <v>Seguimiento</v>
      </c>
    </row>
    <row r="35" spans="1:9" x14ac:dyDescent="0.3">
      <c r="A35" s="96"/>
      <c r="B35" s="14"/>
      <c r="C35" s="32"/>
      <c r="D35" s="239"/>
      <c r="E35" s="110"/>
      <c r="F35" s="303"/>
      <c r="G35" s="303"/>
      <c r="H35" s="32"/>
      <c r="I35" s="171" t="str" cm="1">
        <f t="array" ref="I35">_xlfn.IFS(D35&lt;=700,"Seguimiento",D35=800,"Primera")</f>
        <v>Seguimiento</v>
      </c>
    </row>
    <row r="36" spans="1:9" x14ac:dyDescent="0.3">
      <c r="A36" s="96"/>
      <c r="B36" s="14"/>
      <c r="C36" s="32"/>
      <c r="D36" s="239"/>
      <c r="E36" s="110"/>
      <c r="F36" s="303"/>
      <c r="G36" s="303"/>
      <c r="H36" s="32"/>
      <c r="I36" s="171" t="str" cm="1">
        <f t="array" ref="I36">_xlfn.IFS(D36&lt;=700,"Seguimiento",D36=800,"Primera")</f>
        <v>Seguimiento</v>
      </c>
    </row>
    <row r="37" spans="1:9" x14ac:dyDescent="0.3">
      <c r="A37" s="96"/>
      <c r="B37" s="14"/>
      <c r="C37" s="32"/>
      <c r="D37" s="239"/>
      <c r="E37" s="110"/>
      <c r="F37" s="303"/>
      <c r="G37" s="303"/>
      <c r="H37" s="32"/>
      <c r="I37" s="171" t="str" cm="1">
        <f t="array" ref="I37">_xlfn.IFS(D37&lt;=700,"Seguimiento",D37=800,"Primera")</f>
        <v>Seguimiento</v>
      </c>
    </row>
    <row r="38" spans="1:9" x14ac:dyDescent="0.3">
      <c r="A38" s="99"/>
      <c r="B38" s="14"/>
      <c r="C38" s="16"/>
      <c r="D38" s="42"/>
      <c r="E38" s="32"/>
      <c r="F38" s="303"/>
      <c r="G38" s="303"/>
      <c r="H38" s="32"/>
      <c r="I38" s="171" t="str" cm="1">
        <f t="array" ref="I38">_xlfn.IFS(D38&lt;=700,"Seguimiento",D38=800,"Primera")</f>
        <v>Seguimiento</v>
      </c>
    </row>
    <row r="39" spans="1:9" x14ac:dyDescent="0.3">
      <c r="A39" s="99"/>
      <c r="B39" s="14"/>
      <c r="C39" s="16"/>
      <c r="D39" s="42"/>
      <c r="E39" s="32"/>
      <c r="F39" s="303"/>
      <c r="G39" s="303"/>
      <c r="H39" s="32"/>
      <c r="I39" s="171" t="str" cm="1">
        <f t="array" ref="I39">_xlfn.IFS(D39&lt;=700,"Seguimiento",D39=800,"Primera")</f>
        <v>Seguimiento</v>
      </c>
    </row>
    <row r="40" spans="1:9" x14ac:dyDescent="0.3">
      <c r="A40" s="99"/>
      <c r="B40" s="14"/>
      <c r="C40" s="16"/>
      <c r="D40" s="42"/>
      <c r="E40" s="32"/>
      <c r="F40" s="318"/>
      <c r="G40" s="303"/>
      <c r="H40" s="32"/>
      <c r="I40" s="171" t="str" cm="1">
        <f t="array" ref="I40">_xlfn.IFS(D40&lt;=700,"Seguimiento",D40=800,"Primera")</f>
        <v>Seguimiento</v>
      </c>
    </row>
    <row r="41" spans="1:9" x14ac:dyDescent="0.3">
      <c r="A41" s="98"/>
      <c r="B41" s="14"/>
      <c r="C41" s="16"/>
      <c r="D41" s="42"/>
      <c r="E41" s="32"/>
      <c r="F41" s="303"/>
      <c r="G41" s="303"/>
      <c r="H41" s="32"/>
      <c r="I41" s="171" t="str" cm="1">
        <f t="array" ref="I41">_xlfn.IFS(D41&lt;=700,"Seguimiento",D41=800,"Primera")</f>
        <v>Seguimiento</v>
      </c>
    </row>
    <row r="42" spans="1:9" x14ac:dyDescent="0.3">
      <c r="A42" s="98"/>
      <c r="B42" s="14"/>
      <c r="C42" s="16"/>
      <c r="D42" s="42"/>
      <c r="E42" s="32"/>
      <c r="F42" s="303"/>
      <c r="G42" s="303"/>
      <c r="H42" s="32"/>
      <c r="I42" s="171" t="str" cm="1">
        <f t="array" ref="I42">_xlfn.IFS(D42&lt;=700,"Seguimiento",D42=800,"Primera")</f>
        <v>Seguimiento</v>
      </c>
    </row>
    <row r="43" spans="1:9" x14ac:dyDescent="0.3">
      <c r="A43" s="99"/>
      <c r="B43" s="14"/>
      <c r="C43" s="16"/>
      <c r="D43" s="42"/>
      <c r="E43" s="32"/>
      <c r="F43" s="303"/>
      <c r="G43" s="303"/>
      <c r="H43" s="32"/>
      <c r="I43" s="171" t="str" cm="1">
        <f t="array" ref="I43">_xlfn.IFS(D43&lt;=700,"Seguimiento",D43=800,"Primera")</f>
        <v>Seguimiento</v>
      </c>
    </row>
    <row r="44" spans="1:9" x14ac:dyDescent="0.3">
      <c r="A44" s="99"/>
      <c r="B44" s="14"/>
      <c r="C44" s="16"/>
      <c r="D44" s="42"/>
      <c r="E44" s="32"/>
      <c r="F44" s="318"/>
      <c r="G44" s="303"/>
      <c r="H44" s="32"/>
      <c r="I44" s="171" t="str" cm="1">
        <f t="array" ref="I44">_xlfn.IFS(D44&lt;=700,"Seguimiento",D44=800,"Primera")</f>
        <v>Seguimiento</v>
      </c>
    </row>
    <row r="45" spans="1:9" ht="15" thickBot="1" x14ac:dyDescent="0.35">
      <c r="A45" s="100"/>
      <c r="B45" s="101"/>
      <c r="C45" s="102"/>
      <c r="D45" s="104"/>
      <c r="E45" s="115"/>
      <c r="F45" s="305"/>
      <c r="G45" s="305"/>
      <c r="H45" s="115"/>
      <c r="I45" s="142" t="str" cm="1">
        <f t="array" ref="I45">_xlfn.IFS(D45&lt;=700,"Seguimiento",D45=800,"Primera")</f>
        <v>Seguimiento</v>
      </c>
    </row>
    <row r="46" spans="1:9" ht="18.600000000000001" thickBot="1" x14ac:dyDescent="0.4">
      <c r="B46" s="29"/>
      <c r="C46" s="30" t="s">
        <v>22</v>
      </c>
      <c r="D46" s="31">
        <f>SUM(D5:D45)</f>
        <v>4550</v>
      </c>
      <c r="F46" s="289"/>
      <c r="G46" s="289"/>
    </row>
    <row r="47" spans="1:9" x14ac:dyDescent="0.3">
      <c r="E47" s="173" t="s">
        <v>25</v>
      </c>
      <c r="F47" s="132">
        <f>COUNTIF(H5:H45,E47)</f>
        <v>7</v>
      </c>
      <c r="G47" s="131" t="s">
        <v>23</v>
      </c>
      <c r="H47" s="132">
        <f>COUNTIF(I5:I45,G47)</f>
        <v>39</v>
      </c>
    </row>
    <row r="48" spans="1:9" ht="15" thickBot="1" x14ac:dyDescent="0.35">
      <c r="C48">
        <f>5*200</f>
        <v>1000</v>
      </c>
      <c r="E48" s="174" t="s">
        <v>29</v>
      </c>
      <c r="F48" s="134">
        <f>COUNTIF(H5:H45,E48)</f>
        <v>0</v>
      </c>
      <c r="G48" s="235" t="s">
        <v>19</v>
      </c>
      <c r="H48" s="135">
        <f>COUNTIF(I5:I45,G48)</f>
        <v>2</v>
      </c>
    </row>
    <row r="49" spans="1:13" ht="15" thickBot="1" x14ac:dyDescent="0.35">
      <c r="C49">
        <v>350</v>
      </c>
      <c r="E49" s="175" t="s">
        <v>26</v>
      </c>
      <c r="F49" s="135">
        <f>COUNTIF(H5:H45,E49)</f>
        <v>0</v>
      </c>
      <c r="G49" s="2"/>
    </row>
    <row r="50" spans="1:13" x14ac:dyDescent="0.3">
      <c r="C50">
        <f>SUM(C48:C49)</f>
        <v>1350</v>
      </c>
      <c r="G50" s="2"/>
    </row>
    <row r="51" spans="1:13" x14ac:dyDescent="0.3">
      <c r="G51" s="2"/>
    </row>
    <row r="52" spans="1:13" ht="18" customHeight="1" thickBot="1" x14ac:dyDescent="0.35">
      <c r="A52" s="288" t="s">
        <v>462</v>
      </c>
      <c r="B52" s="288"/>
      <c r="C52" s="288"/>
      <c r="D52" s="288"/>
      <c r="E52" s="288"/>
      <c r="F52" s="288"/>
      <c r="G52" s="288"/>
      <c r="H52" s="288"/>
      <c r="I52" s="288"/>
    </row>
    <row r="53" spans="1:13" ht="31.8" thickBot="1" x14ac:dyDescent="0.35">
      <c r="A53" s="3" t="s">
        <v>0</v>
      </c>
      <c r="B53" s="4" t="s">
        <v>1</v>
      </c>
      <c r="C53" s="5" t="s">
        <v>2</v>
      </c>
      <c r="D53" s="6" t="s">
        <v>3</v>
      </c>
      <c r="E53" s="7" t="s">
        <v>4</v>
      </c>
      <c r="F53" s="300" t="s">
        <v>5</v>
      </c>
      <c r="G53" s="301"/>
      <c r="H53" s="7" t="s">
        <v>6</v>
      </c>
      <c r="I53" s="7" t="s">
        <v>163</v>
      </c>
      <c r="J53" s="1"/>
      <c r="K53" s="1"/>
      <c r="L53" s="1"/>
      <c r="M53" s="1"/>
    </row>
    <row r="54" spans="1:13" x14ac:dyDescent="0.3">
      <c r="A54" s="169">
        <v>46119</v>
      </c>
      <c r="B54" s="170">
        <v>0.875</v>
      </c>
      <c r="C54" s="220" t="s">
        <v>475</v>
      </c>
      <c r="D54" s="193"/>
      <c r="E54" s="95"/>
      <c r="F54" s="310" t="s">
        <v>477</v>
      </c>
      <c r="G54" s="311"/>
      <c r="H54" s="95"/>
      <c r="I54" s="268" t="str" cm="1">
        <f t="array" ref="I54">_xlfn.IFS(D54&lt;=700,"Seguimiento",D54=800,"Primera")</f>
        <v>Seguimiento</v>
      </c>
      <c r="J54" s="1"/>
      <c r="K54" s="2"/>
      <c r="L54" s="27"/>
      <c r="M54" s="28"/>
    </row>
    <row r="55" spans="1:13" x14ac:dyDescent="0.3">
      <c r="A55" s="96">
        <v>46125</v>
      </c>
      <c r="B55" s="14">
        <v>0.54166666666666663</v>
      </c>
      <c r="C55" s="213" t="s">
        <v>487</v>
      </c>
      <c r="D55" s="194"/>
      <c r="E55" s="32"/>
      <c r="F55" s="306" t="s">
        <v>477</v>
      </c>
      <c r="G55" s="307"/>
      <c r="H55" s="32"/>
      <c r="I55" s="269" t="s">
        <v>19</v>
      </c>
      <c r="J55" s="1"/>
      <c r="K55" s="2"/>
      <c r="L55" s="27"/>
      <c r="M55" s="28"/>
    </row>
    <row r="56" spans="1:13" x14ac:dyDescent="0.3">
      <c r="A56" s="96">
        <v>46125</v>
      </c>
      <c r="B56" s="14">
        <v>0.54166666666666663</v>
      </c>
      <c r="C56" s="32" t="s">
        <v>480</v>
      </c>
      <c r="D56" s="194">
        <v>650</v>
      </c>
      <c r="E56" s="32" t="s">
        <v>18</v>
      </c>
      <c r="F56" s="306"/>
      <c r="G56" s="307"/>
      <c r="H56" s="213" t="s">
        <v>25</v>
      </c>
      <c r="I56" s="269" t="s">
        <v>19</v>
      </c>
      <c r="J56" s="1"/>
      <c r="K56" s="2"/>
      <c r="L56" s="27"/>
      <c r="M56" s="28"/>
    </row>
    <row r="57" spans="1:13" x14ac:dyDescent="0.3">
      <c r="A57" s="96">
        <v>46125</v>
      </c>
      <c r="B57" s="14">
        <v>0.625</v>
      </c>
      <c r="C57" s="213" t="s">
        <v>482</v>
      </c>
      <c r="D57" s="238">
        <v>400</v>
      </c>
      <c r="E57" s="32" t="s">
        <v>18</v>
      </c>
      <c r="F57" s="306" t="s">
        <v>37</v>
      </c>
      <c r="G57" s="307"/>
      <c r="H57" s="213" t="s">
        <v>25</v>
      </c>
      <c r="I57" s="269" t="s">
        <v>19</v>
      </c>
      <c r="J57" s="1"/>
      <c r="K57" s="2"/>
      <c r="L57" s="27"/>
      <c r="M57" s="28"/>
    </row>
    <row r="58" spans="1:13" x14ac:dyDescent="0.3">
      <c r="A58" s="96">
        <v>46125</v>
      </c>
      <c r="B58" s="14">
        <v>0.64583333333333337</v>
      </c>
      <c r="C58" s="213" t="s">
        <v>483</v>
      </c>
      <c r="D58" s="238">
        <v>400</v>
      </c>
      <c r="E58" s="32" t="s">
        <v>18</v>
      </c>
      <c r="F58" s="306" t="s">
        <v>37</v>
      </c>
      <c r="G58" s="307"/>
      <c r="H58" s="213" t="s">
        <v>25</v>
      </c>
      <c r="I58" s="269" t="s">
        <v>19</v>
      </c>
      <c r="J58" s="1"/>
      <c r="K58" s="2"/>
      <c r="L58" s="27"/>
      <c r="M58" s="28"/>
    </row>
    <row r="59" spans="1:13" ht="15" thickBot="1" x14ac:dyDescent="0.35">
      <c r="A59" s="275">
        <v>46126</v>
      </c>
      <c r="B59" s="276">
        <v>0.66666666666666663</v>
      </c>
      <c r="C59" s="278" t="s">
        <v>486</v>
      </c>
      <c r="D59" s="281">
        <v>650</v>
      </c>
      <c r="E59" s="277" t="s">
        <v>18</v>
      </c>
      <c r="F59" s="312"/>
      <c r="G59" s="313"/>
      <c r="H59" s="278" t="s">
        <v>25</v>
      </c>
      <c r="I59" s="279" t="s">
        <v>19</v>
      </c>
      <c r="J59" s="1"/>
      <c r="K59" s="1"/>
      <c r="L59" s="1"/>
      <c r="M59" s="1"/>
    </row>
    <row r="60" spans="1:13" ht="15" thickTop="1" x14ac:dyDescent="0.3">
      <c r="A60" s="270">
        <v>46132</v>
      </c>
      <c r="B60" s="271">
        <v>0.47569444444444442</v>
      </c>
      <c r="C60" s="273" t="s">
        <v>483</v>
      </c>
      <c r="D60" s="287">
        <v>650</v>
      </c>
      <c r="E60" s="272" t="s">
        <v>18</v>
      </c>
      <c r="F60" s="314"/>
      <c r="G60" s="315"/>
      <c r="H60" s="273" t="s">
        <v>25</v>
      </c>
      <c r="I60" s="274" t="str" cm="1">
        <f t="array" ref="I60">_xlfn.IFS(D60&lt;=700,"Seguimiento",D60=800,"Primera")</f>
        <v>Seguimiento</v>
      </c>
    </row>
    <row r="61" spans="1:13" x14ac:dyDescent="0.3">
      <c r="A61" s="96">
        <v>46132</v>
      </c>
      <c r="B61" s="14">
        <v>0.58333333333333337</v>
      </c>
      <c r="C61" s="213" t="s">
        <v>497</v>
      </c>
      <c r="D61" s="238">
        <v>650</v>
      </c>
      <c r="E61" s="32" t="s">
        <v>18</v>
      </c>
      <c r="F61" s="306"/>
      <c r="G61" s="307"/>
      <c r="H61" s="213" t="s">
        <v>25</v>
      </c>
      <c r="I61" s="171" t="s">
        <v>19</v>
      </c>
    </row>
    <row r="62" spans="1:13" x14ac:dyDescent="0.3">
      <c r="A62" s="96">
        <v>46133</v>
      </c>
      <c r="B62" s="14">
        <v>0.625</v>
      </c>
      <c r="C62" s="213" t="s">
        <v>499</v>
      </c>
      <c r="D62" s="238">
        <v>650</v>
      </c>
      <c r="E62" s="32" t="s">
        <v>17</v>
      </c>
      <c r="F62" s="306" t="s">
        <v>502</v>
      </c>
      <c r="G62" s="307"/>
      <c r="H62" s="213" t="s">
        <v>25</v>
      </c>
      <c r="I62" s="171" t="s">
        <v>19</v>
      </c>
    </row>
    <row r="63" spans="1:13" ht="14.4" customHeight="1" x14ac:dyDescent="0.3">
      <c r="A63" s="96">
        <v>46133</v>
      </c>
      <c r="B63" s="14">
        <v>0.66666666666666663</v>
      </c>
      <c r="C63" s="213" t="s">
        <v>486</v>
      </c>
      <c r="D63" s="238">
        <v>650</v>
      </c>
      <c r="E63" s="32" t="s">
        <v>18</v>
      </c>
      <c r="F63" s="303"/>
      <c r="G63" s="303"/>
      <c r="H63" s="213" t="s">
        <v>25</v>
      </c>
      <c r="I63" s="171" t="str" cm="1">
        <f t="array" ref="I63">_xlfn.IFS(D63&lt;=700,"Seguimiento",D63=800,"Primera")</f>
        <v>Seguimiento</v>
      </c>
    </row>
    <row r="64" spans="1:13" ht="14.4" customHeight="1" x14ac:dyDescent="0.3">
      <c r="A64" s="96">
        <v>46136</v>
      </c>
      <c r="B64" s="14">
        <v>0.66666666666666663</v>
      </c>
      <c r="C64" s="213" t="s">
        <v>508</v>
      </c>
      <c r="D64" s="194">
        <v>0</v>
      </c>
      <c r="E64" s="32"/>
      <c r="F64" s="303" t="s">
        <v>477</v>
      </c>
      <c r="G64" s="303"/>
      <c r="H64" s="32" t="s">
        <v>25</v>
      </c>
      <c r="I64" s="171" t="s">
        <v>23</v>
      </c>
    </row>
    <row r="65" spans="1:13" ht="14.4" customHeight="1" x14ac:dyDescent="0.3">
      <c r="A65" s="96">
        <v>46137</v>
      </c>
      <c r="B65" s="14"/>
      <c r="C65" s="213" t="s">
        <v>509</v>
      </c>
      <c r="D65" s="194">
        <v>0</v>
      </c>
      <c r="E65" s="32"/>
      <c r="F65" s="303" t="s">
        <v>477</v>
      </c>
      <c r="G65" s="303"/>
      <c r="H65" s="32" t="s">
        <v>25</v>
      </c>
      <c r="I65" s="171" t="str" cm="1">
        <f t="array" ref="I65">_xlfn.IFS(D65&lt;=700,"Seguimiento",D65=800,"Primera")</f>
        <v>Seguimiento</v>
      </c>
    </row>
    <row r="66" spans="1:13" ht="14.4" customHeight="1" x14ac:dyDescent="0.3">
      <c r="A66" s="96">
        <v>46140</v>
      </c>
      <c r="B66" s="14"/>
      <c r="C66" s="213" t="s">
        <v>515</v>
      </c>
      <c r="D66" s="194">
        <v>0</v>
      </c>
      <c r="E66" s="32"/>
      <c r="F66" s="303" t="s">
        <v>477</v>
      </c>
      <c r="G66" s="303"/>
      <c r="H66" s="32" t="s">
        <v>25</v>
      </c>
      <c r="I66" s="171" t="str" cm="1">
        <f t="array" ref="I66">_xlfn.IFS(D66&lt;=700,"Seguimiento",D66=800,"Primera")</f>
        <v>Seguimiento</v>
      </c>
    </row>
    <row r="67" spans="1:13" ht="13.95" customHeight="1" x14ac:dyDescent="0.3">
      <c r="A67" s="96">
        <v>46141</v>
      </c>
      <c r="B67" s="14">
        <v>0.66666666666666663</v>
      </c>
      <c r="C67" s="213" t="s">
        <v>524</v>
      </c>
      <c r="D67" s="238">
        <v>650</v>
      </c>
      <c r="E67" s="32" t="s">
        <v>18</v>
      </c>
      <c r="F67" s="303"/>
      <c r="G67" s="303"/>
      <c r="H67" s="213" t="s">
        <v>25</v>
      </c>
      <c r="I67" s="171" t="s">
        <v>19</v>
      </c>
    </row>
    <row r="68" spans="1:13" ht="13.95" customHeight="1" x14ac:dyDescent="0.3">
      <c r="A68" s="96">
        <v>46142</v>
      </c>
      <c r="B68" s="14">
        <v>0.66666666666666663</v>
      </c>
      <c r="C68" s="213" t="s">
        <v>517</v>
      </c>
      <c r="D68" s="238">
        <v>650</v>
      </c>
      <c r="E68" s="32" t="s">
        <v>18</v>
      </c>
      <c r="F68" s="303"/>
      <c r="G68" s="303"/>
      <c r="H68" s="213" t="s">
        <v>25</v>
      </c>
      <c r="I68" s="171" t="s">
        <v>19</v>
      </c>
    </row>
    <row r="69" spans="1:13" x14ac:dyDescent="0.3">
      <c r="A69" s="98"/>
      <c r="B69" s="14"/>
      <c r="C69" s="16"/>
      <c r="D69" s="42"/>
      <c r="E69" s="32"/>
      <c r="F69" s="303"/>
      <c r="G69" s="303"/>
      <c r="H69" s="32"/>
      <c r="I69" s="171" t="str" cm="1">
        <f t="array" ref="I69">_xlfn.IFS(D69&lt;=700,"Seguimiento",D69=800,"Primera")</f>
        <v>Seguimiento</v>
      </c>
    </row>
    <row r="70" spans="1:13" ht="15" thickBot="1" x14ac:dyDescent="0.35">
      <c r="A70" s="100"/>
      <c r="B70" s="101"/>
      <c r="C70" s="102"/>
      <c r="D70" s="104"/>
      <c r="E70" s="115"/>
      <c r="F70" s="305"/>
      <c r="G70" s="305"/>
      <c r="H70" s="115"/>
      <c r="I70" s="142" t="str" cm="1">
        <f t="array" ref="I70">_xlfn.IFS(D70&lt;=700,"Seguimiento",D70=800,"Primera")</f>
        <v>Seguimiento</v>
      </c>
    </row>
    <row r="71" spans="1:13" ht="18.600000000000001" thickBot="1" x14ac:dyDescent="0.4">
      <c r="B71" s="29"/>
      <c r="C71" s="30" t="s">
        <v>22</v>
      </c>
      <c r="D71" s="31">
        <f>SUM(D54:D70)</f>
        <v>6000</v>
      </c>
      <c r="F71" s="289"/>
      <c r="G71" s="289"/>
    </row>
    <row r="72" spans="1:13" x14ac:dyDescent="0.3">
      <c r="E72" s="173" t="s">
        <v>25</v>
      </c>
      <c r="F72" s="132">
        <f>COUNTIF(H54:H70,E72)</f>
        <v>13</v>
      </c>
      <c r="G72" s="131" t="s">
        <v>23</v>
      </c>
      <c r="H72" s="132">
        <f>COUNTIF(I54:I70,G72)</f>
        <v>8</v>
      </c>
    </row>
    <row r="73" spans="1:13" ht="15" thickBot="1" x14ac:dyDescent="0.35">
      <c r="C73">
        <f>6*200</f>
        <v>1200</v>
      </c>
      <c r="E73" s="174" t="s">
        <v>29</v>
      </c>
      <c r="F73" s="134">
        <f>COUNTIF(H54:H70,E73)</f>
        <v>0</v>
      </c>
      <c r="G73" s="235" t="s">
        <v>19</v>
      </c>
      <c r="H73" s="135">
        <f>COUNTIF(I54:I70,G73)</f>
        <v>9</v>
      </c>
    </row>
    <row r="74" spans="1:13" ht="15" thickBot="1" x14ac:dyDescent="0.35">
      <c r="C74">
        <f>800*3</f>
        <v>2400</v>
      </c>
      <c r="E74" s="175" t="s">
        <v>26</v>
      </c>
      <c r="F74" s="135">
        <f>COUNTIF(H54:H70,E74)</f>
        <v>0</v>
      </c>
      <c r="G74" s="2"/>
    </row>
    <row r="75" spans="1:13" x14ac:dyDescent="0.3">
      <c r="C75">
        <f>SUM(C73:C74)</f>
        <v>3600</v>
      </c>
      <c r="G75" s="2"/>
    </row>
    <row r="76" spans="1:13" x14ac:dyDescent="0.3">
      <c r="G76" s="2"/>
    </row>
    <row r="77" spans="1:13" ht="18" customHeight="1" thickBot="1" x14ac:dyDescent="0.35">
      <c r="A77" s="288" t="s">
        <v>393</v>
      </c>
      <c r="B77" s="288"/>
      <c r="C77" s="288"/>
      <c r="D77" s="288"/>
      <c r="E77" s="288"/>
      <c r="F77" s="288"/>
      <c r="G77" s="288"/>
      <c r="H77" s="288"/>
      <c r="I77" s="288"/>
    </row>
    <row r="78" spans="1:13" ht="31.8" thickBot="1" x14ac:dyDescent="0.35">
      <c r="A78" s="3" t="s">
        <v>0</v>
      </c>
      <c r="B78" s="4" t="s">
        <v>1</v>
      </c>
      <c r="C78" s="5" t="s">
        <v>2</v>
      </c>
      <c r="D78" s="6" t="s">
        <v>3</v>
      </c>
      <c r="E78" s="7" t="s">
        <v>4</v>
      </c>
      <c r="F78" s="300" t="s">
        <v>5</v>
      </c>
      <c r="G78" s="301"/>
      <c r="H78" s="7" t="s">
        <v>6</v>
      </c>
      <c r="I78" s="7" t="s">
        <v>163</v>
      </c>
      <c r="J78" s="1"/>
      <c r="K78" s="1"/>
      <c r="L78" s="1"/>
      <c r="M78" s="1"/>
    </row>
    <row r="79" spans="1:13" x14ac:dyDescent="0.3">
      <c r="A79" s="169">
        <v>46083</v>
      </c>
      <c r="B79" s="170">
        <v>0.45833333333333331</v>
      </c>
      <c r="C79" s="220" t="s">
        <v>395</v>
      </c>
      <c r="D79" s="193">
        <v>700</v>
      </c>
      <c r="E79" s="220" t="s">
        <v>105</v>
      </c>
      <c r="F79" s="308" t="s">
        <v>396</v>
      </c>
      <c r="G79" s="309"/>
      <c r="H79" s="95" t="s">
        <v>25</v>
      </c>
      <c r="I79" s="221" t="str" cm="1">
        <f t="array" ref="I79">_xlfn.IFS(D79&lt;=700,"Seguimiento",D79=800,"Primera")</f>
        <v>Seguimiento</v>
      </c>
      <c r="J79" s="1"/>
      <c r="K79" s="2"/>
      <c r="L79" s="27"/>
      <c r="M79" s="28"/>
    </row>
    <row r="80" spans="1:13" x14ac:dyDescent="0.3">
      <c r="A80" s="96">
        <v>46083</v>
      </c>
      <c r="B80" s="14">
        <v>0.5</v>
      </c>
      <c r="C80" s="213" t="s">
        <v>397</v>
      </c>
      <c r="D80" s="194">
        <v>800</v>
      </c>
      <c r="E80" s="213" t="s">
        <v>18</v>
      </c>
      <c r="F80" s="306" t="s">
        <v>398</v>
      </c>
      <c r="G80" s="307"/>
      <c r="H80" s="32" t="s">
        <v>25</v>
      </c>
      <c r="I80" s="214" t="str" cm="1">
        <f t="array" ref="I80">_xlfn.IFS(D80&lt;=700,"Seguimiento",D80=800,"Primera")</f>
        <v>Primera</v>
      </c>
      <c r="J80" s="1"/>
      <c r="K80" s="2"/>
      <c r="L80" s="27"/>
      <c r="M80" s="28"/>
    </row>
    <row r="81" spans="1:13" x14ac:dyDescent="0.3">
      <c r="A81" s="96">
        <v>46084</v>
      </c>
      <c r="B81" s="14">
        <v>0.41666666666666669</v>
      </c>
      <c r="C81" s="213" t="s">
        <v>399</v>
      </c>
      <c r="D81" s="194">
        <v>700</v>
      </c>
      <c r="E81" s="213" t="s">
        <v>61</v>
      </c>
      <c r="F81" s="306" t="s">
        <v>37</v>
      </c>
      <c r="G81" s="307"/>
      <c r="H81" s="32" t="s">
        <v>25</v>
      </c>
      <c r="I81" s="214" t="str" cm="1">
        <f t="array" ref="I81">_xlfn.IFS(D81&lt;=700,"Seguimiento",D81=800,"Primera")</f>
        <v>Seguimiento</v>
      </c>
      <c r="J81" s="1"/>
      <c r="K81" s="2"/>
      <c r="L81" s="27"/>
      <c r="M81" s="28"/>
    </row>
    <row r="82" spans="1:13" x14ac:dyDescent="0.3">
      <c r="A82" s="96">
        <v>46085</v>
      </c>
      <c r="B82" s="14">
        <v>0.45833333333333331</v>
      </c>
      <c r="C82" s="213" t="s">
        <v>313</v>
      </c>
      <c r="D82" s="194">
        <v>700</v>
      </c>
      <c r="E82" s="213" t="s">
        <v>18</v>
      </c>
      <c r="F82" s="306" t="s">
        <v>400</v>
      </c>
      <c r="G82" s="307"/>
      <c r="H82" s="32" t="s">
        <v>25</v>
      </c>
      <c r="I82" s="214" t="str" cm="1">
        <f t="array" ref="I82">_xlfn.IFS(D82&lt;=700,"Seguimiento",D82=800,"Primera")</f>
        <v>Seguimiento</v>
      </c>
      <c r="J82" s="1"/>
      <c r="K82" s="2"/>
      <c r="L82" s="27"/>
      <c r="M82" s="28"/>
    </row>
    <row r="83" spans="1:13" x14ac:dyDescent="0.3">
      <c r="A83" s="96">
        <v>46087</v>
      </c>
      <c r="B83" s="14">
        <v>0.41666666666666669</v>
      </c>
      <c r="C83" s="213" t="s">
        <v>401</v>
      </c>
      <c r="D83" s="194">
        <v>700</v>
      </c>
      <c r="E83" s="213" t="s">
        <v>18</v>
      </c>
      <c r="F83" s="306" t="s">
        <v>402</v>
      </c>
      <c r="G83" s="307"/>
      <c r="H83" s="32" t="s">
        <v>25</v>
      </c>
      <c r="I83" s="171" t="str" cm="1">
        <f t="array" ref="I83">_xlfn.IFS(D83&lt;=700,"Seguimiento",D83=800,"Primera")</f>
        <v>Seguimiento</v>
      </c>
      <c r="J83" s="1"/>
      <c r="K83" s="1"/>
      <c r="L83" s="1"/>
      <c r="M83" s="1"/>
    </row>
    <row r="84" spans="1:13" x14ac:dyDescent="0.3">
      <c r="A84" s="96">
        <v>46087</v>
      </c>
      <c r="B84" s="14">
        <v>0.45833333333333331</v>
      </c>
      <c r="C84" s="213" t="s">
        <v>403</v>
      </c>
      <c r="D84" s="194">
        <v>700</v>
      </c>
      <c r="E84" s="213" t="s">
        <v>17</v>
      </c>
      <c r="F84" s="306" t="s">
        <v>404</v>
      </c>
      <c r="G84" s="307"/>
      <c r="H84" s="32" t="s">
        <v>25</v>
      </c>
      <c r="I84" s="214" t="str" cm="1">
        <f t="array" ref="I84">_xlfn.IFS(D84&lt;=700,"Seguimiento",D84=800,"Primera")</f>
        <v>Seguimiento</v>
      </c>
    </row>
    <row r="85" spans="1:13" x14ac:dyDescent="0.3">
      <c r="A85" s="96">
        <v>46087</v>
      </c>
      <c r="B85" s="14">
        <v>0.54166666666666663</v>
      </c>
      <c r="C85" s="213" t="s">
        <v>405</v>
      </c>
      <c r="D85" s="194">
        <v>700</v>
      </c>
      <c r="E85" s="213" t="s">
        <v>18</v>
      </c>
      <c r="F85" s="306" t="s">
        <v>406</v>
      </c>
      <c r="G85" s="307"/>
      <c r="H85" s="32" t="s">
        <v>25</v>
      </c>
      <c r="I85" s="171" t="str" cm="1">
        <f t="array" ref="I85">_xlfn.IFS(D85&lt;=700,"Seguimiento",D85=800,"Primera")</f>
        <v>Seguimiento</v>
      </c>
    </row>
    <row r="86" spans="1:13" x14ac:dyDescent="0.3">
      <c r="A86" s="96">
        <v>46088</v>
      </c>
      <c r="B86" s="14">
        <v>0.45833333333333331</v>
      </c>
      <c r="C86" s="213" t="s">
        <v>407</v>
      </c>
      <c r="D86" s="194">
        <v>800</v>
      </c>
      <c r="E86" s="213" t="s">
        <v>213</v>
      </c>
      <c r="F86" s="306" t="s">
        <v>408</v>
      </c>
      <c r="G86" s="307"/>
      <c r="H86" s="32" t="s">
        <v>25</v>
      </c>
      <c r="I86" s="214" t="str" cm="1">
        <f t="array" ref="I86">_xlfn.IFS(D86&lt;=700,"Seguimiento",D86=800,"Primera")</f>
        <v>Primera</v>
      </c>
    </row>
    <row r="87" spans="1:13" ht="14.4" customHeight="1" x14ac:dyDescent="0.3">
      <c r="A87" s="96">
        <v>46089</v>
      </c>
      <c r="B87" s="14">
        <v>0.70833333333333337</v>
      </c>
      <c r="C87" s="213" t="s">
        <v>438</v>
      </c>
      <c r="D87" s="194">
        <v>1500</v>
      </c>
      <c r="E87" s="213" t="s">
        <v>213</v>
      </c>
      <c r="F87" s="303" t="s">
        <v>37</v>
      </c>
      <c r="G87" s="303"/>
      <c r="H87" s="32" t="s">
        <v>25</v>
      </c>
      <c r="I87" s="214" t="s">
        <v>19</v>
      </c>
    </row>
    <row r="88" spans="1:13" ht="14.4" customHeight="1" x14ac:dyDescent="0.3">
      <c r="A88" s="96">
        <v>46090</v>
      </c>
      <c r="B88" s="14">
        <v>0.375</v>
      </c>
      <c r="C88" s="213" t="s">
        <v>450</v>
      </c>
      <c r="D88" s="194">
        <v>1100</v>
      </c>
      <c r="E88" s="213" t="s">
        <v>18</v>
      </c>
      <c r="F88" s="303" t="s">
        <v>449</v>
      </c>
      <c r="G88" s="303"/>
      <c r="H88" s="32" t="s">
        <v>25</v>
      </c>
      <c r="I88" s="214" t="s">
        <v>23</v>
      </c>
    </row>
    <row r="89" spans="1:13" ht="14.4" customHeight="1" x14ac:dyDescent="0.3">
      <c r="A89" s="96">
        <v>46093</v>
      </c>
      <c r="B89" s="14">
        <v>0.375</v>
      </c>
      <c r="C89" s="213" t="s">
        <v>439</v>
      </c>
      <c r="D89" s="194">
        <v>700</v>
      </c>
      <c r="E89" s="213" t="s">
        <v>61</v>
      </c>
      <c r="F89" s="303" t="s">
        <v>37</v>
      </c>
      <c r="G89" s="303"/>
      <c r="H89" s="32" t="s">
        <v>25</v>
      </c>
      <c r="I89" s="214" t="str" cm="1">
        <f t="array" ref="I89">_xlfn.IFS(D89&lt;=700,"Seguimiento",D89=800,"Primera")</f>
        <v>Seguimiento</v>
      </c>
    </row>
    <row r="90" spans="1:13" ht="14.4" customHeight="1" x14ac:dyDescent="0.3">
      <c r="A90" s="96">
        <v>46093</v>
      </c>
      <c r="B90" s="14">
        <v>0.41666666666666669</v>
      </c>
      <c r="C90" s="32" t="s">
        <v>440</v>
      </c>
      <c r="D90" s="194">
        <v>700</v>
      </c>
      <c r="E90" s="32" t="s">
        <v>18</v>
      </c>
      <c r="F90" s="303" t="s">
        <v>37</v>
      </c>
      <c r="G90" s="303"/>
      <c r="H90" s="32" t="s">
        <v>25</v>
      </c>
      <c r="I90" s="171" t="str" cm="1">
        <f t="array" ref="I90">_xlfn.IFS(D90&lt;=700,"Seguimiento",D90=800,"Primera")</f>
        <v>Seguimiento</v>
      </c>
    </row>
    <row r="91" spans="1:13" ht="13.95" customHeight="1" x14ac:dyDescent="0.3">
      <c r="A91" s="96">
        <v>46093</v>
      </c>
      <c r="B91" s="14">
        <v>0.5</v>
      </c>
      <c r="C91" s="213" t="s">
        <v>453</v>
      </c>
      <c r="D91" s="194">
        <v>800</v>
      </c>
      <c r="E91" s="213" t="s">
        <v>18</v>
      </c>
      <c r="F91" s="303"/>
      <c r="G91" s="303"/>
      <c r="H91" s="32" t="s">
        <v>25</v>
      </c>
      <c r="I91" s="214" t="str" cm="1">
        <f t="array" ref="I91">_xlfn.IFS(D91&lt;=700,"Seguimiento",D91=800,"Primera")</f>
        <v>Primera</v>
      </c>
    </row>
    <row r="92" spans="1:13" ht="13.95" customHeight="1" x14ac:dyDescent="0.3">
      <c r="A92" s="96">
        <v>46093</v>
      </c>
      <c r="B92" s="14">
        <v>0.58333333333333337</v>
      </c>
      <c r="C92" s="213" t="s">
        <v>311</v>
      </c>
      <c r="D92" s="194">
        <v>700</v>
      </c>
      <c r="E92" s="213" t="s">
        <v>18</v>
      </c>
      <c r="F92" s="291" t="s">
        <v>312</v>
      </c>
      <c r="G92" s="291"/>
      <c r="H92" s="32" t="s">
        <v>25</v>
      </c>
      <c r="I92" s="214" t="str" cm="1">
        <f t="array" ref="I92">_xlfn.IFS(D92&lt;=700,"Seguimiento",D92=800,"Primera")</f>
        <v>Seguimiento</v>
      </c>
    </row>
    <row r="93" spans="1:13" ht="13.95" customHeight="1" x14ac:dyDescent="0.3">
      <c r="A93" s="96">
        <v>46094</v>
      </c>
      <c r="B93" s="14">
        <v>0.41666666666666669</v>
      </c>
      <c r="C93" s="213" t="s">
        <v>407</v>
      </c>
      <c r="D93" s="194">
        <v>700</v>
      </c>
      <c r="E93" s="213" t="s">
        <v>213</v>
      </c>
      <c r="F93" s="303" t="s">
        <v>441</v>
      </c>
      <c r="G93" s="303"/>
      <c r="H93" s="32" t="s">
        <v>25</v>
      </c>
      <c r="I93" s="214" t="str" cm="1">
        <f t="array" ref="I93">_xlfn.IFS(D93&lt;=700,"Seguimiento",D93=800,"Primera")</f>
        <v>Seguimiento</v>
      </c>
    </row>
    <row r="94" spans="1:13" x14ac:dyDescent="0.3">
      <c r="A94" s="96">
        <v>46094</v>
      </c>
      <c r="B94" s="14">
        <v>0.45833333333333331</v>
      </c>
      <c r="C94" s="213" t="s">
        <v>442</v>
      </c>
      <c r="D94" s="194">
        <v>700</v>
      </c>
      <c r="E94" s="213" t="s">
        <v>18</v>
      </c>
      <c r="F94" s="303" t="s">
        <v>408</v>
      </c>
      <c r="G94" s="303"/>
      <c r="H94" s="32" t="s">
        <v>25</v>
      </c>
      <c r="I94" s="214" t="s">
        <v>23</v>
      </c>
    </row>
    <row r="95" spans="1:13" x14ac:dyDescent="0.3">
      <c r="A95" s="96">
        <v>46097</v>
      </c>
      <c r="B95" s="14">
        <v>0.41666666666666669</v>
      </c>
      <c r="C95" s="213" t="s">
        <v>454</v>
      </c>
      <c r="D95" s="194">
        <v>800</v>
      </c>
      <c r="E95" s="213" t="s">
        <v>213</v>
      </c>
      <c r="F95" s="303" t="s">
        <v>443</v>
      </c>
      <c r="G95" s="303"/>
      <c r="H95" s="32" t="s">
        <v>25</v>
      </c>
      <c r="I95" s="214" t="str" cm="1">
        <f t="array" ref="I95">_xlfn.IFS(D95&lt;=700,"Seguimiento",D95=800,"Primera")</f>
        <v>Primera</v>
      </c>
    </row>
    <row r="96" spans="1:13" ht="14.4" customHeight="1" x14ac:dyDescent="0.3">
      <c r="A96" s="96">
        <v>46097</v>
      </c>
      <c r="B96" s="14">
        <v>0.45833333333333331</v>
      </c>
      <c r="C96" s="32" t="s">
        <v>444</v>
      </c>
      <c r="D96" s="194">
        <v>700</v>
      </c>
      <c r="E96" s="194" t="s">
        <v>18</v>
      </c>
      <c r="F96" s="303" t="s">
        <v>37</v>
      </c>
      <c r="G96" s="303"/>
      <c r="H96" s="32" t="s">
        <v>25</v>
      </c>
      <c r="I96" s="171" t="str" cm="1">
        <f t="array" ref="I96">_xlfn.IFS(D96&lt;=700,"Seguimiento",D96=800,"Primera")</f>
        <v>Seguimiento</v>
      </c>
    </row>
    <row r="97" spans="1:13" x14ac:dyDescent="0.3">
      <c r="A97" s="96">
        <v>46097</v>
      </c>
      <c r="B97" s="14">
        <v>0.51041666666666663</v>
      </c>
      <c r="C97" s="213" t="s">
        <v>395</v>
      </c>
      <c r="D97" s="194">
        <v>700</v>
      </c>
      <c r="E97" s="216" t="s">
        <v>18</v>
      </c>
      <c r="F97" s="303"/>
      <c r="G97" s="303"/>
      <c r="H97" s="32" t="s">
        <v>25</v>
      </c>
      <c r="I97" s="214" t="str" cm="1">
        <f t="array" ref="I97">_xlfn.IFS(D97&lt;=700,"Seguimiento",D97=800,"Primera")</f>
        <v>Seguimiento</v>
      </c>
    </row>
    <row r="98" spans="1:13" x14ac:dyDescent="0.3">
      <c r="A98" s="96">
        <v>46098</v>
      </c>
      <c r="B98" s="14">
        <v>0.5</v>
      </c>
      <c r="C98" s="213" t="s">
        <v>397</v>
      </c>
      <c r="D98" s="194">
        <v>700</v>
      </c>
      <c r="E98" s="213" t="s">
        <v>18</v>
      </c>
      <c r="F98" s="303"/>
      <c r="G98" s="303"/>
      <c r="H98" s="32" t="s">
        <v>25</v>
      </c>
      <c r="I98" s="214" t="str" cm="1">
        <f t="array" ref="I98">_xlfn.IFS(D98&lt;=700,"Seguimiento",D98=800,"Primera")</f>
        <v>Seguimiento</v>
      </c>
    </row>
    <row r="99" spans="1:13" x14ac:dyDescent="0.3">
      <c r="A99" s="96">
        <v>46099</v>
      </c>
      <c r="B99" s="14">
        <v>0.42708333333333331</v>
      </c>
      <c r="C99" s="213" t="s">
        <v>438</v>
      </c>
      <c r="D99" s="194">
        <v>700</v>
      </c>
      <c r="E99" s="213" t="s">
        <v>213</v>
      </c>
      <c r="F99" s="303"/>
      <c r="G99" s="303"/>
      <c r="H99" s="32" t="s">
        <v>25</v>
      </c>
      <c r="I99" s="214" t="str" cm="1">
        <f t="array" ref="I99">_xlfn.IFS(D99&lt;=700,"Seguimiento",D99=800,"Primera")</f>
        <v>Seguimiento</v>
      </c>
    </row>
    <row r="100" spans="1:13" x14ac:dyDescent="0.3">
      <c r="A100" s="96">
        <v>46100</v>
      </c>
      <c r="B100" s="14">
        <v>0.45833333333333331</v>
      </c>
      <c r="C100" s="213" t="s">
        <v>445</v>
      </c>
      <c r="D100" s="194">
        <v>700</v>
      </c>
      <c r="E100" s="213" t="s">
        <v>18</v>
      </c>
      <c r="F100" s="303"/>
      <c r="G100" s="303"/>
      <c r="H100" s="32" t="s">
        <v>25</v>
      </c>
      <c r="I100" s="214" t="str" cm="1">
        <f t="array" ref="I100">_xlfn.IFS(D100&lt;=700,"Seguimiento",D100=800,"Primera")</f>
        <v>Seguimiento</v>
      </c>
    </row>
    <row r="101" spans="1:13" x14ac:dyDescent="0.3">
      <c r="A101" s="96">
        <v>46100</v>
      </c>
      <c r="B101" s="14">
        <v>0.5</v>
      </c>
      <c r="C101" s="213" t="s">
        <v>195</v>
      </c>
      <c r="D101" s="194">
        <v>700</v>
      </c>
      <c r="E101" s="213" t="s">
        <v>213</v>
      </c>
      <c r="F101" s="303"/>
      <c r="G101" s="303"/>
      <c r="H101" s="32" t="s">
        <v>25</v>
      </c>
      <c r="I101" s="214" t="str" cm="1">
        <f t="array" ref="I101">_xlfn.IFS(D101&lt;=700,"Seguimiento",D101=800,"Primera")</f>
        <v>Seguimiento</v>
      </c>
    </row>
    <row r="102" spans="1:13" x14ac:dyDescent="0.3">
      <c r="A102" s="96">
        <v>46101</v>
      </c>
      <c r="B102" s="14">
        <v>0.41666666666666669</v>
      </c>
      <c r="C102" s="213" t="s">
        <v>401</v>
      </c>
      <c r="D102" s="194">
        <v>700</v>
      </c>
      <c r="E102" s="213" t="s">
        <v>18</v>
      </c>
      <c r="F102" s="303"/>
      <c r="G102" s="303"/>
      <c r="H102" s="32" t="s">
        <v>25</v>
      </c>
      <c r="I102" s="214" t="str" cm="1">
        <f t="array" ref="I102">_xlfn.IFS(D102&lt;=700,"Seguimiento",D102=800,"Primera")</f>
        <v>Seguimiento</v>
      </c>
    </row>
    <row r="103" spans="1:13" x14ac:dyDescent="0.3">
      <c r="A103" s="96">
        <v>46101</v>
      </c>
      <c r="B103" s="14">
        <v>0.45833333333333331</v>
      </c>
      <c r="C103" s="32" t="s">
        <v>407</v>
      </c>
      <c r="D103" s="194">
        <v>700</v>
      </c>
      <c r="E103" s="32" t="s">
        <v>213</v>
      </c>
      <c r="F103" s="303"/>
      <c r="G103" s="303"/>
      <c r="H103" s="32" t="s">
        <v>25</v>
      </c>
      <c r="I103" s="171" t="str" cm="1">
        <f t="array" ref="I103">_xlfn.IFS(D103&lt;=700,"Seguimiento",D103=800,"Primera")</f>
        <v>Seguimiento</v>
      </c>
    </row>
    <row r="104" spans="1:13" ht="15" thickBot="1" x14ac:dyDescent="0.35">
      <c r="A104" s="100"/>
      <c r="B104" s="101"/>
      <c r="C104" s="102"/>
      <c r="D104" s="104"/>
      <c r="E104" s="115"/>
      <c r="F104" s="305"/>
      <c r="G104" s="305"/>
      <c r="H104" s="115"/>
      <c r="I104" s="142" t="str" cm="1">
        <f t="array" ref="I104">_xlfn.IFS(D104&lt;=700,"Seguimiento",D104=800,"Primera")</f>
        <v>Seguimiento</v>
      </c>
    </row>
    <row r="105" spans="1:13" ht="18.600000000000001" thickBot="1" x14ac:dyDescent="0.4">
      <c r="B105" s="29"/>
      <c r="C105" s="30" t="s">
        <v>22</v>
      </c>
      <c r="D105" s="31">
        <f>SUM(D79:D104)</f>
        <v>19100</v>
      </c>
      <c r="F105" s="289"/>
      <c r="G105" s="289"/>
    </row>
    <row r="106" spans="1:13" x14ac:dyDescent="0.3">
      <c r="E106" s="173" t="s">
        <v>25</v>
      </c>
      <c r="F106" s="132">
        <f>COUNTIF(H79:H104,E106)</f>
        <v>25</v>
      </c>
      <c r="G106" s="131" t="s">
        <v>23</v>
      </c>
      <c r="H106" s="132">
        <f>COUNTIF(I79:I104,G106)</f>
        <v>21</v>
      </c>
    </row>
    <row r="107" spans="1:13" ht="15" thickBot="1" x14ac:dyDescent="0.35">
      <c r="E107" s="174" t="s">
        <v>29</v>
      </c>
      <c r="F107" s="134">
        <f>COUNTIF(H79:H104,E107)</f>
        <v>0</v>
      </c>
      <c r="G107" s="235" t="s">
        <v>19</v>
      </c>
      <c r="H107" s="135">
        <f>COUNTIF(I79:I104,G107)</f>
        <v>5</v>
      </c>
    </row>
    <row r="108" spans="1:13" ht="15" thickBot="1" x14ac:dyDescent="0.35">
      <c r="E108" s="175" t="s">
        <v>26</v>
      </c>
      <c r="F108" s="135">
        <f>COUNTIF(H79:H104,E108)</f>
        <v>0</v>
      </c>
      <c r="G108" s="2"/>
    </row>
    <row r="109" spans="1:13" x14ac:dyDescent="0.3">
      <c r="G109" s="2"/>
    </row>
    <row r="110" spans="1:13" x14ac:dyDescent="0.3">
      <c r="G110" s="2"/>
    </row>
    <row r="111" spans="1:13" ht="18" customHeight="1" thickBot="1" x14ac:dyDescent="0.35">
      <c r="A111" s="288" t="s">
        <v>212</v>
      </c>
      <c r="B111" s="288"/>
      <c r="C111" s="288"/>
      <c r="D111" s="288"/>
      <c r="E111" s="288"/>
      <c r="F111" s="288"/>
      <c r="G111" s="288"/>
      <c r="H111" s="288"/>
      <c r="I111" s="288"/>
    </row>
    <row r="112" spans="1:13" ht="31.8" thickBot="1" x14ac:dyDescent="0.35">
      <c r="A112" s="3" t="s">
        <v>0</v>
      </c>
      <c r="B112" s="4" t="s">
        <v>1</v>
      </c>
      <c r="C112" s="5" t="s">
        <v>2</v>
      </c>
      <c r="D112" s="6" t="s">
        <v>3</v>
      </c>
      <c r="E112" s="7" t="s">
        <v>4</v>
      </c>
      <c r="F112" s="300" t="s">
        <v>5</v>
      </c>
      <c r="G112" s="301"/>
      <c r="H112" s="7" t="s">
        <v>6</v>
      </c>
      <c r="I112" s="7" t="s">
        <v>163</v>
      </c>
      <c r="J112" s="1"/>
      <c r="K112" s="1"/>
      <c r="L112" s="1"/>
      <c r="M112" s="1"/>
    </row>
    <row r="113" spans="1:13" x14ac:dyDescent="0.3">
      <c r="A113" s="169">
        <v>46055</v>
      </c>
      <c r="B113" s="170">
        <v>0.45833333333333331</v>
      </c>
      <c r="C113" s="220" t="s">
        <v>291</v>
      </c>
      <c r="D113" s="193">
        <v>800</v>
      </c>
      <c r="E113" s="220" t="s">
        <v>213</v>
      </c>
      <c r="F113" s="316" t="s">
        <v>298</v>
      </c>
      <c r="G113" s="316"/>
      <c r="H113" s="95" t="s">
        <v>25</v>
      </c>
      <c r="I113" s="221" t="str" cm="1">
        <f t="array" ref="I113">_xlfn.IFS(D113&lt;=700,"Seguimiento",D113=800,"Primera")</f>
        <v>Primera</v>
      </c>
      <c r="J113" s="1"/>
      <c r="K113" s="2"/>
      <c r="L113" s="27"/>
      <c r="M113" s="28"/>
    </row>
    <row r="114" spans="1:13" x14ac:dyDescent="0.3">
      <c r="A114" s="96">
        <v>46057</v>
      </c>
      <c r="B114" s="14">
        <v>0.41666666666666669</v>
      </c>
      <c r="C114" s="213" t="s">
        <v>293</v>
      </c>
      <c r="D114" s="194">
        <v>700</v>
      </c>
      <c r="E114" s="213" t="s">
        <v>213</v>
      </c>
      <c r="F114" s="303" t="s">
        <v>37</v>
      </c>
      <c r="G114" s="303"/>
      <c r="H114" s="32" t="s">
        <v>25</v>
      </c>
      <c r="I114" s="214" t="str" cm="1">
        <f t="array" ref="I114">_xlfn.IFS(D114&lt;=700,"Seguimiento",D114=800,"Primera")</f>
        <v>Seguimiento</v>
      </c>
      <c r="J114" s="1"/>
      <c r="K114" s="2"/>
      <c r="L114" s="27"/>
      <c r="M114" s="28"/>
    </row>
    <row r="115" spans="1:13" x14ac:dyDescent="0.3">
      <c r="A115" s="96">
        <v>46057</v>
      </c>
      <c r="B115" s="14">
        <v>0.5</v>
      </c>
      <c r="C115" s="213" t="s">
        <v>302</v>
      </c>
      <c r="D115" s="194">
        <v>800</v>
      </c>
      <c r="E115" s="213" t="s">
        <v>61</v>
      </c>
      <c r="F115" s="303" t="s">
        <v>37</v>
      </c>
      <c r="G115" s="303"/>
      <c r="H115" s="32" t="s">
        <v>25</v>
      </c>
      <c r="I115" s="214" t="str" cm="1">
        <f t="array" ref="I115">_xlfn.IFS(D115&lt;=700,"Seguimiento",D115=800,"Primera")</f>
        <v>Primera</v>
      </c>
      <c r="J115" s="1"/>
      <c r="K115" s="2"/>
      <c r="L115" s="27"/>
      <c r="M115" s="28"/>
    </row>
    <row r="116" spans="1:13" x14ac:dyDescent="0.3">
      <c r="A116" s="96">
        <v>46059</v>
      </c>
      <c r="B116" s="14">
        <v>0.375</v>
      </c>
      <c r="C116" s="213" t="s">
        <v>294</v>
      </c>
      <c r="D116" s="194">
        <v>700</v>
      </c>
      <c r="E116" s="213" t="s">
        <v>213</v>
      </c>
      <c r="F116" s="303" t="s">
        <v>299</v>
      </c>
      <c r="G116" s="303"/>
      <c r="H116" s="32" t="s">
        <v>25</v>
      </c>
      <c r="I116" s="214" t="str" cm="1">
        <f t="array" ref="I116">_xlfn.IFS(D116&lt;=700,"Seguimiento",D116=800,"Primera")</f>
        <v>Seguimiento</v>
      </c>
      <c r="J116" s="1"/>
      <c r="K116" s="2"/>
      <c r="L116" s="27"/>
      <c r="M116" s="28"/>
    </row>
    <row r="117" spans="1:13" x14ac:dyDescent="0.3">
      <c r="A117" s="96">
        <v>46059</v>
      </c>
      <c r="B117" s="14">
        <v>0.41666666666666669</v>
      </c>
      <c r="C117" s="213" t="s">
        <v>295</v>
      </c>
      <c r="D117" s="194">
        <v>700</v>
      </c>
      <c r="E117" s="213" t="s">
        <v>213</v>
      </c>
      <c r="F117" s="303" t="s">
        <v>299</v>
      </c>
      <c r="G117" s="303"/>
      <c r="H117" s="32" t="s">
        <v>25</v>
      </c>
      <c r="I117" s="214" t="str" cm="1">
        <f t="array" ref="I117">_xlfn.IFS(D117&lt;=700,"Seguimiento",D117=800,"Primera")</f>
        <v>Seguimiento</v>
      </c>
      <c r="J117" s="1"/>
      <c r="K117" s="1"/>
      <c r="L117" s="1"/>
      <c r="M117" s="1"/>
    </row>
    <row r="118" spans="1:13" x14ac:dyDescent="0.3">
      <c r="A118" s="96">
        <v>46059</v>
      </c>
      <c r="B118" s="14">
        <v>0.45833333333333331</v>
      </c>
      <c r="C118" s="213" t="s">
        <v>296</v>
      </c>
      <c r="D118" s="194">
        <v>800</v>
      </c>
      <c r="E118" s="213" t="s">
        <v>18</v>
      </c>
      <c r="F118" s="303" t="s">
        <v>37</v>
      </c>
      <c r="G118" s="303"/>
      <c r="H118" s="32" t="s">
        <v>25</v>
      </c>
      <c r="I118" s="214" t="str" cm="1">
        <f t="array" ref="I118">_xlfn.IFS(D118&lt;=700,"Seguimiento",D118=800,"Primera")</f>
        <v>Primera</v>
      </c>
    </row>
    <row r="119" spans="1:13" x14ac:dyDescent="0.3">
      <c r="A119" s="96">
        <v>46060</v>
      </c>
      <c r="B119" s="14">
        <v>0.41666666666666669</v>
      </c>
      <c r="C119" s="213" t="s">
        <v>297</v>
      </c>
      <c r="D119" s="194">
        <v>700</v>
      </c>
      <c r="E119" s="213" t="s">
        <v>18</v>
      </c>
      <c r="F119" s="304" t="s">
        <v>303</v>
      </c>
      <c r="G119" s="304"/>
      <c r="H119" s="32" t="s">
        <v>25</v>
      </c>
      <c r="I119" s="214" t="str" cm="1">
        <f t="array" ref="I119">_xlfn.IFS(D119&lt;=700,"Seguimiento",D119=800,"Primera")</f>
        <v>Seguimiento</v>
      </c>
    </row>
    <row r="120" spans="1:13" x14ac:dyDescent="0.3">
      <c r="A120" s="96">
        <v>46064</v>
      </c>
      <c r="B120" s="14">
        <v>0.41666666666666669</v>
      </c>
      <c r="C120" s="213" t="s">
        <v>304</v>
      </c>
      <c r="D120" s="194">
        <v>700</v>
      </c>
      <c r="E120" s="213" t="s">
        <v>18</v>
      </c>
      <c r="F120" s="303" t="s">
        <v>305</v>
      </c>
      <c r="G120" s="303"/>
      <c r="H120" s="32" t="s">
        <v>25</v>
      </c>
      <c r="I120" s="214" t="str" cm="1">
        <f t="array" ref="I120">_xlfn.IFS(D120&lt;=700,"Seguimiento",D120=800,"Primera")</f>
        <v>Seguimiento</v>
      </c>
    </row>
    <row r="121" spans="1:13" ht="14.4" customHeight="1" x14ac:dyDescent="0.3">
      <c r="A121" s="96">
        <v>46064</v>
      </c>
      <c r="B121" s="14">
        <v>0.45833333333333331</v>
      </c>
      <c r="C121" s="213" t="s">
        <v>306</v>
      </c>
      <c r="D121" s="194">
        <v>800</v>
      </c>
      <c r="E121" s="213" t="s">
        <v>18</v>
      </c>
      <c r="F121" s="303" t="s">
        <v>307</v>
      </c>
      <c r="G121" s="303"/>
      <c r="H121" s="32" t="s">
        <v>25</v>
      </c>
      <c r="I121" s="214" t="str" cm="1">
        <f t="array" ref="I121">_xlfn.IFS(D121&lt;=700,"Seguimiento",D121=800,"Primera")</f>
        <v>Primera</v>
      </c>
    </row>
    <row r="122" spans="1:13" ht="14.4" customHeight="1" x14ac:dyDescent="0.3">
      <c r="A122" s="96">
        <v>46064</v>
      </c>
      <c r="B122" s="14">
        <v>0.5</v>
      </c>
      <c r="C122" s="213" t="s">
        <v>291</v>
      </c>
      <c r="D122" s="194">
        <v>700</v>
      </c>
      <c r="E122" s="213" t="s">
        <v>18</v>
      </c>
      <c r="F122" s="306" t="s">
        <v>298</v>
      </c>
      <c r="G122" s="307"/>
      <c r="H122" s="32" t="s">
        <v>25</v>
      </c>
      <c r="I122" s="214" t="str" cm="1">
        <f t="array" ref="I122">_xlfn.IFS(D122&lt;=700,"Seguimiento",D122=800,"Primera")</f>
        <v>Seguimiento</v>
      </c>
    </row>
    <row r="123" spans="1:13" ht="14.4" customHeight="1" x14ac:dyDescent="0.3">
      <c r="A123" s="96">
        <v>46064</v>
      </c>
      <c r="B123" s="14">
        <v>0.59375</v>
      </c>
      <c r="C123" s="213" t="s">
        <v>308</v>
      </c>
      <c r="D123" s="194">
        <v>700</v>
      </c>
      <c r="E123" s="213" t="s">
        <v>213</v>
      </c>
      <c r="F123" s="303" t="s">
        <v>194</v>
      </c>
      <c r="G123" s="303"/>
      <c r="H123" s="32" t="s">
        <v>25</v>
      </c>
      <c r="I123" s="214" t="str" cm="1">
        <f t="array" ref="I123">_xlfn.IFS(D123&lt;=700,"Seguimiento",D123=800,"Primera")</f>
        <v>Seguimiento</v>
      </c>
    </row>
    <row r="124" spans="1:13" ht="13.95" customHeight="1" x14ac:dyDescent="0.3">
      <c r="A124" s="96">
        <v>46065</v>
      </c>
      <c r="B124" s="14">
        <v>0.44444444444444442</v>
      </c>
      <c r="C124" s="213" t="s">
        <v>309</v>
      </c>
      <c r="D124" s="194">
        <v>700</v>
      </c>
      <c r="E124" s="213" t="s">
        <v>213</v>
      </c>
      <c r="F124" s="303" t="s">
        <v>310</v>
      </c>
      <c r="G124" s="303"/>
      <c r="H124" s="32" t="s">
        <v>25</v>
      </c>
      <c r="I124" s="214" t="str" cm="1">
        <f t="array" ref="I124">_xlfn.IFS(D124&lt;=700,"Seguimiento",D124=800,"Primera")</f>
        <v>Seguimiento</v>
      </c>
    </row>
    <row r="125" spans="1:13" ht="13.95" customHeight="1" x14ac:dyDescent="0.3">
      <c r="A125" s="96">
        <v>46065</v>
      </c>
      <c r="B125" s="14">
        <v>0.58333333333333337</v>
      </c>
      <c r="C125" s="213" t="s">
        <v>311</v>
      </c>
      <c r="D125" s="194">
        <v>800</v>
      </c>
      <c r="E125" s="213" t="s">
        <v>18</v>
      </c>
      <c r="F125" s="303" t="s">
        <v>312</v>
      </c>
      <c r="G125" s="303"/>
      <c r="H125" s="32" t="s">
        <v>25</v>
      </c>
      <c r="I125" s="214" t="str" cm="1">
        <f t="array" ref="I125">_xlfn.IFS(D125&lt;=700,"Seguimiento",D125=800,"Primera")</f>
        <v>Primera</v>
      </c>
    </row>
    <row r="126" spans="1:13" x14ac:dyDescent="0.3">
      <c r="A126" s="96">
        <v>46066</v>
      </c>
      <c r="B126" s="14">
        <v>0.35416666666666669</v>
      </c>
      <c r="C126" s="213" t="s">
        <v>313</v>
      </c>
      <c r="D126" s="194">
        <v>1050</v>
      </c>
      <c r="E126" s="213" t="s">
        <v>105</v>
      </c>
      <c r="F126" s="303" t="s">
        <v>314</v>
      </c>
      <c r="G126" s="303"/>
      <c r="H126" s="32" t="s">
        <v>25</v>
      </c>
      <c r="I126" s="214" t="s">
        <v>23</v>
      </c>
    </row>
    <row r="127" spans="1:13" x14ac:dyDescent="0.3">
      <c r="A127" s="96">
        <v>46069</v>
      </c>
      <c r="B127" s="14">
        <v>0.375</v>
      </c>
      <c r="C127" s="213" t="s">
        <v>341</v>
      </c>
      <c r="D127" s="194">
        <v>700</v>
      </c>
      <c r="E127" s="213" t="s">
        <v>18</v>
      </c>
      <c r="F127" s="303" t="s">
        <v>342</v>
      </c>
      <c r="G127" s="303"/>
      <c r="H127" s="32" t="s">
        <v>25</v>
      </c>
      <c r="I127" s="214" t="str" cm="1">
        <f t="array" ref="I127">_xlfn.IFS(D127&lt;=700,"Seguimiento",D127=800,"Primera")</f>
        <v>Seguimiento</v>
      </c>
    </row>
    <row r="128" spans="1:13" ht="14.4" customHeight="1" x14ac:dyDescent="0.3">
      <c r="A128" s="96">
        <v>46069</v>
      </c>
      <c r="B128" s="14">
        <v>0.58333333333333337</v>
      </c>
      <c r="C128" s="213" t="s">
        <v>343</v>
      </c>
      <c r="D128" s="194">
        <v>700</v>
      </c>
      <c r="E128" s="238" t="s">
        <v>61</v>
      </c>
      <c r="F128" s="303" t="s">
        <v>344</v>
      </c>
      <c r="G128" s="303"/>
      <c r="H128" s="32" t="s">
        <v>25</v>
      </c>
      <c r="I128" s="214" t="str" cm="1">
        <f t="array" ref="I128">_xlfn.IFS(D128&lt;=700,"Seguimiento",D128=800,"Primera")</f>
        <v>Seguimiento</v>
      </c>
    </row>
    <row r="129" spans="1:9" x14ac:dyDescent="0.3">
      <c r="A129" s="96">
        <v>46070</v>
      </c>
      <c r="B129" s="14">
        <v>0.39652777777777776</v>
      </c>
      <c r="C129" s="213" t="s">
        <v>345</v>
      </c>
      <c r="D129" s="194">
        <v>800</v>
      </c>
      <c r="E129" s="216" t="s">
        <v>61</v>
      </c>
      <c r="F129" s="303" t="s">
        <v>194</v>
      </c>
      <c r="G129" s="303"/>
      <c r="H129" s="32" t="s">
        <v>25</v>
      </c>
      <c r="I129" s="214" t="str" cm="1">
        <f t="array" ref="I129">_xlfn.IFS(D129&lt;=700,"Seguimiento",D129=800,"Primera")</f>
        <v>Primera</v>
      </c>
    </row>
    <row r="130" spans="1:9" x14ac:dyDescent="0.3">
      <c r="A130" s="96">
        <v>46070</v>
      </c>
      <c r="B130" s="14">
        <v>0.41666666666666669</v>
      </c>
      <c r="C130" s="213" t="s">
        <v>346</v>
      </c>
      <c r="D130" s="194">
        <v>700</v>
      </c>
      <c r="E130" s="213" t="s">
        <v>18</v>
      </c>
      <c r="F130" s="303" t="s">
        <v>347</v>
      </c>
      <c r="G130" s="303"/>
      <c r="H130" s="32" t="s">
        <v>25</v>
      </c>
      <c r="I130" s="214" t="str" cm="1">
        <f t="array" ref="I130">_xlfn.IFS(D130&lt;=700,"Seguimiento",D130=800,"Primera")</f>
        <v>Seguimiento</v>
      </c>
    </row>
    <row r="131" spans="1:9" x14ac:dyDescent="0.3">
      <c r="A131" s="96">
        <v>44974</v>
      </c>
      <c r="B131" s="14">
        <v>0.45833333333333331</v>
      </c>
      <c r="C131" s="213" t="s">
        <v>238</v>
      </c>
      <c r="D131" s="194">
        <v>700</v>
      </c>
      <c r="E131" s="213" t="s">
        <v>18</v>
      </c>
      <c r="F131" s="303" t="s">
        <v>194</v>
      </c>
      <c r="G131" s="303"/>
      <c r="H131" s="32" t="s">
        <v>25</v>
      </c>
      <c r="I131" s="214" t="str" cm="1">
        <f t="array" ref="I131">_xlfn.IFS(D131&lt;=700,"Seguimiento",D131=800,"Primera")</f>
        <v>Seguimiento</v>
      </c>
    </row>
    <row r="132" spans="1:9" x14ac:dyDescent="0.3">
      <c r="A132" s="96">
        <v>46070</v>
      </c>
      <c r="B132" s="14">
        <v>0.5</v>
      </c>
      <c r="C132" s="213" t="s">
        <v>348</v>
      </c>
      <c r="D132" s="194">
        <v>800</v>
      </c>
      <c r="E132" s="213" t="s">
        <v>18</v>
      </c>
      <c r="F132" s="304" t="s">
        <v>349</v>
      </c>
      <c r="G132" s="304"/>
      <c r="H132" s="32" t="s">
        <v>25</v>
      </c>
      <c r="I132" s="214" t="str" cm="1">
        <f t="array" ref="I132">_xlfn.IFS(D132&lt;=700,"Seguimiento",D132=800,"Primera")</f>
        <v>Primera</v>
      </c>
    </row>
    <row r="133" spans="1:9" x14ac:dyDescent="0.3">
      <c r="A133" s="96">
        <v>46071</v>
      </c>
      <c r="B133" s="14">
        <v>0.58333333333333337</v>
      </c>
      <c r="C133" s="213" t="s">
        <v>350</v>
      </c>
      <c r="D133" s="194">
        <v>700</v>
      </c>
      <c r="E133" s="213" t="s">
        <v>18</v>
      </c>
      <c r="F133" s="303" t="s">
        <v>37</v>
      </c>
      <c r="G133" s="303"/>
      <c r="H133" s="32" t="s">
        <v>25</v>
      </c>
      <c r="I133" s="214" t="str" cm="1">
        <f t="array" ref="I133">_xlfn.IFS(D133&lt;=700,"Seguimiento",D133=800,"Primera")</f>
        <v>Seguimiento</v>
      </c>
    </row>
    <row r="134" spans="1:9" x14ac:dyDescent="0.3">
      <c r="A134" s="96">
        <v>46072</v>
      </c>
      <c r="B134" s="14">
        <v>0.41666666666666669</v>
      </c>
      <c r="C134" s="213" t="s">
        <v>351</v>
      </c>
      <c r="D134" s="194">
        <v>700</v>
      </c>
      <c r="E134" s="213" t="s">
        <v>18</v>
      </c>
      <c r="F134" s="303" t="s">
        <v>37</v>
      </c>
      <c r="G134" s="303"/>
      <c r="H134" s="32" t="s">
        <v>25</v>
      </c>
      <c r="I134" s="214" t="str" cm="1">
        <f t="array" ref="I134">_xlfn.IFS(D134&lt;=700,"Seguimiento",D134=800,"Primera")</f>
        <v>Seguimiento</v>
      </c>
    </row>
    <row r="135" spans="1:9" x14ac:dyDescent="0.3">
      <c r="A135" s="96">
        <v>46072</v>
      </c>
      <c r="B135" s="14">
        <v>0.45833333333333331</v>
      </c>
      <c r="C135" s="213" t="s">
        <v>313</v>
      </c>
      <c r="D135" s="194">
        <v>700</v>
      </c>
      <c r="E135" s="213" t="s">
        <v>18</v>
      </c>
      <c r="F135" s="303" t="s">
        <v>314</v>
      </c>
      <c r="G135" s="303"/>
      <c r="H135" s="32" t="s">
        <v>25</v>
      </c>
      <c r="I135" s="214" t="str" cm="1">
        <f t="array" ref="I135">_xlfn.IFS(D135&lt;=700,"Seguimiento",D135=800,"Primera")</f>
        <v>Seguimiento</v>
      </c>
    </row>
    <row r="136" spans="1:9" x14ac:dyDescent="0.3">
      <c r="A136" s="96">
        <v>46076</v>
      </c>
      <c r="B136" s="14">
        <v>0.46527777777777779</v>
      </c>
      <c r="C136" s="213" t="s">
        <v>369</v>
      </c>
      <c r="D136" s="239">
        <v>700</v>
      </c>
      <c r="E136" s="243" t="s">
        <v>213</v>
      </c>
      <c r="F136" s="303" t="s">
        <v>37</v>
      </c>
      <c r="G136" s="303"/>
      <c r="H136" s="32" t="s">
        <v>25</v>
      </c>
      <c r="I136" s="214" t="str" cm="1">
        <f t="array" ref="I136">_xlfn.IFS(D136&lt;=700,"Seguimiento",D136=800,"Primera")</f>
        <v>Seguimiento</v>
      </c>
    </row>
    <row r="137" spans="1:9" x14ac:dyDescent="0.3">
      <c r="A137" s="96">
        <v>46076</v>
      </c>
      <c r="B137" s="14">
        <v>0.52083333333333337</v>
      </c>
      <c r="C137" s="213" t="s">
        <v>370</v>
      </c>
      <c r="D137" s="239">
        <v>800</v>
      </c>
      <c r="E137" s="243" t="s">
        <v>105</v>
      </c>
      <c r="F137" s="303" t="s">
        <v>371</v>
      </c>
      <c r="G137" s="303"/>
      <c r="H137" s="32" t="s">
        <v>25</v>
      </c>
      <c r="I137" s="214" t="str" cm="1">
        <f t="array" ref="I137">_xlfn.IFS(D137&lt;=700,"Seguimiento",D137=800,"Primera")</f>
        <v>Primera</v>
      </c>
    </row>
    <row r="138" spans="1:9" x14ac:dyDescent="0.3">
      <c r="A138" s="96">
        <v>46079</v>
      </c>
      <c r="B138" s="14">
        <v>0.41666666666666669</v>
      </c>
      <c r="C138" s="213" t="s">
        <v>372</v>
      </c>
      <c r="D138" s="239">
        <v>700</v>
      </c>
      <c r="E138" s="243" t="s">
        <v>61</v>
      </c>
      <c r="F138" s="303" t="s">
        <v>373</v>
      </c>
      <c r="G138" s="303"/>
      <c r="H138" s="32" t="s">
        <v>25</v>
      </c>
      <c r="I138" s="214" t="str" cm="1">
        <f t="array" ref="I138">_xlfn.IFS(D138&lt;=700,"Seguimiento",D138=800,"Primera")</f>
        <v>Seguimiento</v>
      </c>
    </row>
    <row r="139" spans="1:9" x14ac:dyDescent="0.3">
      <c r="A139" s="96">
        <v>46079</v>
      </c>
      <c r="B139" s="14">
        <v>0.58333333333333337</v>
      </c>
      <c r="C139" s="213" t="s">
        <v>311</v>
      </c>
      <c r="D139" s="239">
        <v>700</v>
      </c>
      <c r="E139" s="243" t="s">
        <v>18</v>
      </c>
      <c r="F139" s="303" t="s">
        <v>312</v>
      </c>
      <c r="G139" s="303"/>
      <c r="H139" s="32" t="s">
        <v>25</v>
      </c>
      <c r="I139" s="214" t="str" cm="1">
        <f t="array" ref="I139">_xlfn.IFS(D139&lt;=700,"Seguimiento",D139=800,"Primera")</f>
        <v>Seguimiento</v>
      </c>
    </row>
    <row r="140" spans="1:9" x14ac:dyDescent="0.3">
      <c r="A140" s="96">
        <v>46079</v>
      </c>
      <c r="B140" s="14">
        <v>0.625</v>
      </c>
      <c r="C140" s="213" t="s">
        <v>374</v>
      </c>
      <c r="D140" s="239">
        <v>700</v>
      </c>
      <c r="E140" s="243" t="s">
        <v>18</v>
      </c>
      <c r="F140" s="303" t="s">
        <v>37</v>
      </c>
      <c r="G140" s="303"/>
      <c r="H140" s="32" t="s">
        <v>25</v>
      </c>
      <c r="I140" s="214" t="str" cm="1">
        <f t="array" ref="I140">_xlfn.IFS(D140&lt;=700,"Seguimiento",D140=800,"Primera")</f>
        <v>Seguimiento</v>
      </c>
    </row>
    <row r="141" spans="1:9" x14ac:dyDescent="0.3">
      <c r="A141" s="96">
        <v>46081</v>
      </c>
      <c r="B141" s="14">
        <v>0.375</v>
      </c>
      <c r="C141" s="213" t="s">
        <v>375</v>
      </c>
      <c r="D141" s="239">
        <v>700</v>
      </c>
      <c r="E141" s="110" t="s">
        <v>105</v>
      </c>
      <c r="F141" s="303" t="s">
        <v>376</v>
      </c>
      <c r="G141" s="303"/>
      <c r="H141" s="32" t="s">
        <v>25</v>
      </c>
      <c r="I141" s="171" t="str" cm="1">
        <f t="array" ref="I141">_xlfn.IFS(D141&lt;=700,"Seguimiento",D141=800,"Primera")</f>
        <v>Seguimiento</v>
      </c>
    </row>
    <row r="142" spans="1:9" ht="15" thickBot="1" x14ac:dyDescent="0.35">
      <c r="A142" s="195">
        <v>46081</v>
      </c>
      <c r="B142" s="101">
        <v>0.41666666666666669</v>
      </c>
      <c r="C142" s="230" t="s">
        <v>377</v>
      </c>
      <c r="D142" s="245">
        <v>700</v>
      </c>
      <c r="E142" s="246" t="s">
        <v>61</v>
      </c>
      <c r="F142" s="305" t="s">
        <v>37</v>
      </c>
      <c r="G142" s="305"/>
      <c r="H142" s="115" t="s">
        <v>25</v>
      </c>
      <c r="I142" s="142" t="str" cm="1">
        <f t="array" ref="I142">_xlfn.IFS(D142&lt;=700,"Seguimiento",D142=800,"Primera")</f>
        <v>Seguimiento</v>
      </c>
    </row>
    <row r="143" spans="1:9" ht="18.600000000000001" thickBot="1" x14ac:dyDescent="0.4">
      <c r="B143" s="29"/>
      <c r="C143" s="30" t="s">
        <v>22</v>
      </c>
      <c r="D143" s="31">
        <f>SUM(D113:D142)</f>
        <v>22150</v>
      </c>
      <c r="F143" s="289"/>
      <c r="G143" s="289"/>
    </row>
    <row r="144" spans="1:9" x14ac:dyDescent="0.3">
      <c r="E144" s="173" t="s">
        <v>25</v>
      </c>
      <c r="F144" s="132">
        <f>COUNTIF(H113:H142,E144)</f>
        <v>30</v>
      </c>
      <c r="G144" s="131" t="s">
        <v>23</v>
      </c>
      <c r="H144" s="132">
        <f>COUNTIF(I113:I142,G144)</f>
        <v>22</v>
      </c>
    </row>
    <row r="145" spans="1:13" ht="15" thickBot="1" x14ac:dyDescent="0.35">
      <c r="C145" s="82">
        <f>D113+D114+D116+D117+D123+D124+D126+D136+D137+D141</f>
        <v>7550</v>
      </c>
      <c r="E145" s="174" t="s">
        <v>29</v>
      </c>
      <c r="F145" s="134">
        <f>COUNTIF(H113:H142,E145)</f>
        <v>0</v>
      </c>
      <c r="G145" s="235" t="s">
        <v>19</v>
      </c>
      <c r="H145" s="135">
        <f>COUNTIF(I113:I142,G145)</f>
        <v>8</v>
      </c>
    </row>
    <row r="146" spans="1:13" ht="15" thickBot="1" x14ac:dyDescent="0.35">
      <c r="E146" s="175" t="s">
        <v>26</v>
      </c>
      <c r="F146" s="135">
        <f>COUNTIF(H113:H142,E146)</f>
        <v>0</v>
      </c>
      <c r="G146" s="2"/>
    </row>
    <row r="147" spans="1:13" x14ac:dyDescent="0.3">
      <c r="G147" s="2"/>
    </row>
    <row r="148" spans="1:13" x14ac:dyDescent="0.3">
      <c r="G148" s="2"/>
    </row>
    <row r="149" spans="1:13" ht="18" customHeight="1" thickBot="1" x14ac:dyDescent="0.35">
      <c r="A149" s="288" t="s">
        <v>143</v>
      </c>
      <c r="B149" s="288"/>
      <c r="C149" s="288"/>
      <c r="D149" s="288"/>
      <c r="E149" s="288"/>
      <c r="F149" s="288"/>
      <c r="G149" s="288"/>
      <c r="H149" s="288"/>
      <c r="I149" s="288"/>
    </row>
    <row r="150" spans="1:13" ht="31.8" thickBot="1" x14ac:dyDescent="0.35">
      <c r="A150" s="3" t="s">
        <v>0</v>
      </c>
      <c r="B150" s="4" t="s">
        <v>1</v>
      </c>
      <c r="C150" s="5" t="s">
        <v>2</v>
      </c>
      <c r="D150" s="6" t="s">
        <v>3</v>
      </c>
      <c r="E150" s="7" t="s">
        <v>4</v>
      </c>
      <c r="F150" s="300" t="s">
        <v>5</v>
      </c>
      <c r="G150" s="301"/>
      <c r="H150" s="7" t="s">
        <v>6</v>
      </c>
      <c r="I150" s="7" t="s">
        <v>163</v>
      </c>
      <c r="J150" s="1"/>
      <c r="K150" s="1"/>
      <c r="L150" s="1"/>
      <c r="M150" s="1"/>
    </row>
    <row r="151" spans="1:13" x14ac:dyDescent="0.3">
      <c r="A151" s="191">
        <v>46024</v>
      </c>
      <c r="B151" s="124">
        <v>0.45833333333333331</v>
      </c>
      <c r="C151" s="220" t="s">
        <v>169</v>
      </c>
      <c r="D151" s="192">
        <v>700</v>
      </c>
      <c r="E151" s="220" t="s">
        <v>170</v>
      </c>
      <c r="F151" s="302" t="s">
        <v>171</v>
      </c>
      <c r="G151" s="302"/>
      <c r="H151" s="95" t="s">
        <v>25</v>
      </c>
      <c r="I151" s="221" t="str" cm="1">
        <f t="array" ref="I151">_xlfn.IFS(D151&lt;=700,"Seguimiento",D151=800,"Primera")</f>
        <v>Seguimiento</v>
      </c>
      <c r="J151" s="1"/>
      <c r="K151" s="2"/>
      <c r="L151" s="27"/>
      <c r="M151" s="28"/>
    </row>
    <row r="152" spans="1:13" x14ac:dyDescent="0.3">
      <c r="A152" s="127">
        <v>46024</v>
      </c>
      <c r="B152" s="8">
        <v>0.5</v>
      </c>
      <c r="C152" s="213" t="s">
        <v>172</v>
      </c>
      <c r="D152" s="190">
        <v>700</v>
      </c>
      <c r="E152" s="213" t="s">
        <v>105</v>
      </c>
      <c r="F152" s="290" t="s">
        <v>173</v>
      </c>
      <c r="G152" s="290"/>
      <c r="H152" s="32" t="s">
        <v>25</v>
      </c>
      <c r="I152" s="214" t="str" cm="1">
        <f t="array" ref="I152">_xlfn.IFS(D152&lt;=700,"Seguimiento",D152=800,"Primera")</f>
        <v>Seguimiento</v>
      </c>
      <c r="J152" s="1"/>
      <c r="K152" s="2"/>
      <c r="L152" s="27"/>
      <c r="M152" s="28"/>
    </row>
    <row r="153" spans="1:13" x14ac:dyDescent="0.3">
      <c r="A153" s="127">
        <v>46025</v>
      </c>
      <c r="B153" s="8">
        <v>0.16666666666666666</v>
      </c>
      <c r="C153" s="213" t="s">
        <v>174</v>
      </c>
      <c r="D153" s="190">
        <v>0</v>
      </c>
      <c r="E153" s="213" t="s">
        <v>175</v>
      </c>
      <c r="F153" s="291" t="s">
        <v>176</v>
      </c>
      <c r="G153" s="291"/>
      <c r="H153" s="32" t="s">
        <v>25</v>
      </c>
      <c r="I153" s="171" t="s">
        <v>19</v>
      </c>
      <c r="J153" s="1"/>
      <c r="K153" s="2"/>
      <c r="L153" s="27"/>
      <c r="M153" s="28"/>
    </row>
    <row r="154" spans="1:13" x14ac:dyDescent="0.3">
      <c r="A154" s="127">
        <v>46028</v>
      </c>
      <c r="B154" s="8">
        <v>0.375</v>
      </c>
      <c r="C154" s="213" t="s">
        <v>177</v>
      </c>
      <c r="D154" s="190">
        <v>800</v>
      </c>
      <c r="E154" s="213" t="s">
        <v>170</v>
      </c>
      <c r="F154" s="290" t="s">
        <v>178</v>
      </c>
      <c r="G154" s="290"/>
      <c r="H154" s="32" t="s">
        <v>25</v>
      </c>
      <c r="I154" s="171" t="str" cm="1">
        <f t="array" ref="I154">_xlfn.IFS(D154&lt;=700,"Seguimiento",D154=800,"Primera")</f>
        <v>Primera</v>
      </c>
      <c r="J154" s="1"/>
      <c r="K154" s="2"/>
      <c r="L154" s="27"/>
      <c r="M154" s="28"/>
    </row>
    <row r="155" spans="1:13" x14ac:dyDescent="0.3">
      <c r="A155" s="127">
        <v>46028</v>
      </c>
      <c r="B155" s="8">
        <v>0.41666666666666669</v>
      </c>
      <c r="C155" s="213" t="s">
        <v>179</v>
      </c>
      <c r="D155" s="190">
        <v>700</v>
      </c>
      <c r="E155" s="213" t="s">
        <v>61</v>
      </c>
      <c r="F155" s="290" t="s">
        <v>180</v>
      </c>
      <c r="G155" s="290"/>
      <c r="H155" s="32" t="s">
        <v>25</v>
      </c>
      <c r="I155" s="214" t="str" cm="1">
        <f t="array" ref="I155">_xlfn.IFS(D155&lt;=700,"Seguimiento",D155=800,"Primera")</f>
        <v>Seguimiento</v>
      </c>
      <c r="J155" s="1"/>
      <c r="K155" s="1"/>
      <c r="L155" s="1"/>
      <c r="M155" s="1"/>
    </row>
    <row r="156" spans="1:13" x14ac:dyDescent="0.3">
      <c r="A156" s="127">
        <v>46028</v>
      </c>
      <c r="B156" s="8">
        <v>0.5</v>
      </c>
      <c r="C156" s="213" t="s">
        <v>181</v>
      </c>
      <c r="D156" s="190">
        <v>700</v>
      </c>
      <c r="E156" s="213" t="s">
        <v>170</v>
      </c>
      <c r="F156" s="290" t="s">
        <v>182</v>
      </c>
      <c r="G156" s="290"/>
      <c r="H156" s="32" t="s">
        <v>25</v>
      </c>
      <c r="I156" s="214" t="str" cm="1">
        <f t="array" ref="I156">_xlfn.IFS(D156&lt;=700,"Seguimiento",D156=800,"Primera")</f>
        <v>Seguimiento</v>
      </c>
    </row>
    <row r="157" spans="1:13" x14ac:dyDescent="0.3">
      <c r="A157" s="127">
        <v>46028</v>
      </c>
      <c r="B157" s="8">
        <v>0.125</v>
      </c>
      <c r="C157" s="213" t="s">
        <v>183</v>
      </c>
      <c r="D157" s="190">
        <v>700</v>
      </c>
      <c r="E157" s="213" t="s">
        <v>170</v>
      </c>
      <c r="F157" s="290" t="s">
        <v>184</v>
      </c>
      <c r="G157" s="290"/>
      <c r="H157" s="32" t="s">
        <v>25</v>
      </c>
      <c r="I157" s="214" t="str" cm="1">
        <f t="array" ref="I157">_xlfn.IFS(D157&lt;=700,"Seguimiento",D157=800,"Primera")</f>
        <v>Seguimiento</v>
      </c>
    </row>
    <row r="158" spans="1:13" x14ac:dyDescent="0.3">
      <c r="A158" s="127">
        <v>46029</v>
      </c>
      <c r="B158" s="8">
        <v>0.41666666666666669</v>
      </c>
      <c r="C158" s="213" t="s">
        <v>185</v>
      </c>
      <c r="D158" s="190">
        <v>700</v>
      </c>
      <c r="E158" s="121" t="s">
        <v>170</v>
      </c>
      <c r="F158" s="290" t="s">
        <v>186</v>
      </c>
      <c r="G158" s="290"/>
      <c r="H158" s="32" t="s">
        <v>25</v>
      </c>
      <c r="I158" s="214" t="str" cm="1">
        <f t="array" ref="I158">_xlfn.IFS(D158&lt;=700,"Seguimiento",D158=800,"Primera")</f>
        <v>Seguimiento</v>
      </c>
    </row>
    <row r="159" spans="1:13" ht="14.4" customHeight="1" x14ac:dyDescent="0.3">
      <c r="A159" s="127">
        <v>46029</v>
      </c>
      <c r="B159" s="8">
        <v>0.45833333333333331</v>
      </c>
      <c r="C159" s="213" t="s">
        <v>187</v>
      </c>
      <c r="D159" s="190">
        <v>700</v>
      </c>
      <c r="E159" s="213" t="s">
        <v>170</v>
      </c>
      <c r="F159" s="290" t="s">
        <v>171</v>
      </c>
      <c r="G159" s="290"/>
      <c r="H159" s="32" t="s">
        <v>25</v>
      </c>
      <c r="I159" s="214" t="str" cm="1">
        <f t="array" ref="I159">_xlfn.IFS(D159&lt;=700,"Seguimiento",D159=800,"Primera")</f>
        <v>Seguimiento</v>
      </c>
    </row>
    <row r="160" spans="1:13" ht="14.4" customHeight="1" x14ac:dyDescent="0.3">
      <c r="A160" s="127">
        <v>46030</v>
      </c>
      <c r="B160" s="8">
        <v>0.41666666666666669</v>
      </c>
      <c r="C160" s="213" t="s">
        <v>188</v>
      </c>
      <c r="D160" s="190">
        <v>800</v>
      </c>
      <c r="E160" s="213" t="s">
        <v>175</v>
      </c>
      <c r="F160" s="290" t="s">
        <v>178</v>
      </c>
      <c r="G160" s="290"/>
      <c r="H160" s="32" t="s">
        <v>25</v>
      </c>
      <c r="I160" s="171" t="str" cm="1">
        <f t="array" ref="I160">_xlfn.IFS(D160&lt;=700,"Seguimiento",D160=800,"Primera")</f>
        <v>Primera</v>
      </c>
    </row>
    <row r="161" spans="1:9" ht="13.95" customHeight="1" x14ac:dyDescent="0.3">
      <c r="A161" s="127">
        <v>46034</v>
      </c>
      <c r="B161" s="8">
        <v>0.45833333333333331</v>
      </c>
      <c r="C161" s="213" t="s">
        <v>189</v>
      </c>
      <c r="D161" s="190">
        <v>700</v>
      </c>
      <c r="E161" s="213" t="s">
        <v>170</v>
      </c>
      <c r="F161" s="290" t="s">
        <v>178</v>
      </c>
      <c r="G161" s="290"/>
      <c r="H161" s="32" t="s">
        <v>25</v>
      </c>
      <c r="I161" s="214" t="str" cm="1">
        <f t="array" ref="I161">_xlfn.IFS(D161&lt;=700,"Seguimiento",D161=800,"Primera")</f>
        <v>Seguimiento</v>
      </c>
    </row>
    <row r="162" spans="1:9" ht="13.95" customHeight="1" x14ac:dyDescent="0.3">
      <c r="A162" s="127">
        <v>46037</v>
      </c>
      <c r="B162" s="8">
        <v>0.125</v>
      </c>
      <c r="C162" s="213" t="s">
        <v>190</v>
      </c>
      <c r="D162" s="190">
        <v>800</v>
      </c>
      <c r="E162" s="213" t="s">
        <v>175</v>
      </c>
      <c r="F162" s="290" t="s">
        <v>178</v>
      </c>
      <c r="G162" s="290"/>
      <c r="H162" s="32" t="s">
        <v>25</v>
      </c>
      <c r="I162" s="171" t="str" cm="1">
        <f t="array" ref="I162">_xlfn.IFS(D162&lt;=700,"Seguimiento",D162=800,"Primera")</f>
        <v>Primera</v>
      </c>
    </row>
    <row r="163" spans="1:9" x14ac:dyDescent="0.3">
      <c r="A163" s="127">
        <v>46038</v>
      </c>
      <c r="B163" s="8">
        <v>0.41666666666666669</v>
      </c>
      <c r="C163" s="213" t="s">
        <v>172</v>
      </c>
      <c r="D163" s="190">
        <v>700</v>
      </c>
      <c r="E163" s="213" t="s">
        <v>105</v>
      </c>
      <c r="F163" s="290" t="s">
        <v>173</v>
      </c>
      <c r="G163" s="290"/>
      <c r="H163" s="32" t="s">
        <v>25</v>
      </c>
      <c r="I163" s="214" t="str" cm="1">
        <f t="array" ref="I163">_xlfn.IFS(D163&lt;=700,"Seguimiento",D163=800,"Primera")</f>
        <v>Seguimiento</v>
      </c>
    </row>
    <row r="164" spans="1:9" x14ac:dyDescent="0.3">
      <c r="A164" s="127">
        <v>46038</v>
      </c>
      <c r="B164" s="8">
        <v>0.45833333333333331</v>
      </c>
      <c r="C164" s="213" t="s">
        <v>191</v>
      </c>
      <c r="D164" s="190">
        <v>800</v>
      </c>
      <c r="E164" s="213" t="s">
        <v>105</v>
      </c>
      <c r="F164" s="290" t="s">
        <v>171</v>
      </c>
      <c r="G164" s="290"/>
      <c r="H164" s="32" t="s">
        <v>25</v>
      </c>
      <c r="I164" s="214" t="str" cm="1">
        <f t="array" ref="I164">_xlfn.IFS(D164&lt;=700,"Seguimiento",D164=800,"Primera")</f>
        <v>Primera</v>
      </c>
    </row>
    <row r="165" spans="1:9" ht="14.4" customHeight="1" x14ac:dyDescent="0.3">
      <c r="A165" s="127">
        <v>46039</v>
      </c>
      <c r="B165" s="8">
        <v>0.41666666666666669</v>
      </c>
      <c r="C165" s="213" t="s">
        <v>192</v>
      </c>
      <c r="D165" s="190">
        <v>700</v>
      </c>
      <c r="E165" s="213" t="s">
        <v>170</v>
      </c>
      <c r="F165" s="290" t="s">
        <v>193</v>
      </c>
      <c r="G165" s="290"/>
      <c r="H165" s="32" t="s">
        <v>25</v>
      </c>
      <c r="I165" s="214" t="str" cm="1">
        <f t="array" ref="I165">_xlfn.IFS(D165&lt;=700,"Seguimiento",D165=800,"Primera")</f>
        <v>Seguimiento</v>
      </c>
    </row>
    <row r="166" spans="1:9" x14ac:dyDescent="0.3">
      <c r="A166" s="127">
        <v>46042</v>
      </c>
      <c r="B166" s="8">
        <v>0.5</v>
      </c>
      <c r="C166" s="213" t="s">
        <v>195</v>
      </c>
      <c r="D166" s="190">
        <v>700</v>
      </c>
      <c r="E166" s="213" t="s">
        <v>175</v>
      </c>
      <c r="F166" s="291"/>
      <c r="G166" s="291"/>
      <c r="H166" s="32" t="s">
        <v>25</v>
      </c>
      <c r="I166" s="214" t="str" cm="1">
        <f t="array" ref="I166">_xlfn.IFS(D166&lt;=700,"Seguimiento",D166=800,"Primera")</f>
        <v>Seguimiento</v>
      </c>
    </row>
    <row r="167" spans="1:9" x14ac:dyDescent="0.3">
      <c r="A167" s="127">
        <v>46043</v>
      </c>
      <c r="B167" s="8">
        <v>0.375</v>
      </c>
      <c r="C167" s="213" t="s">
        <v>196</v>
      </c>
      <c r="D167" s="190">
        <v>700</v>
      </c>
      <c r="E167" s="213" t="s">
        <v>175</v>
      </c>
      <c r="F167" s="291"/>
      <c r="G167" s="291"/>
      <c r="H167" s="32" t="s">
        <v>25</v>
      </c>
      <c r="I167" s="214" t="str" cm="1">
        <f t="array" ref="I167">_xlfn.IFS(D167&lt;=700,"Seguimiento",D167=800,"Primera")</f>
        <v>Seguimiento</v>
      </c>
    </row>
    <row r="168" spans="1:9" x14ac:dyDescent="0.3">
      <c r="A168" s="127">
        <v>46043</v>
      </c>
      <c r="B168" s="8">
        <v>0.41666666666666669</v>
      </c>
      <c r="C168" s="213" t="s">
        <v>187</v>
      </c>
      <c r="D168" s="190">
        <v>700</v>
      </c>
      <c r="E168" s="213" t="s">
        <v>170</v>
      </c>
      <c r="F168" s="291"/>
      <c r="G168" s="291"/>
      <c r="H168" s="32" t="s">
        <v>25</v>
      </c>
      <c r="I168" s="214" t="str" cm="1">
        <f t="array" ref="I168">_xlfn.IFS(D168&lt;=700,"Seguimiento",D168=800,"Primera")</f>
        <v>Seguimiento</v>
      </c>
    </row>
    <row r="169" spans="1:9" x14ac:dyDescent="0.3">
      <c r="A169" s="127">
        <v>46043</v>
      </c>
      <c r="B169" s="8">
        <v>0.45833333333333331</v>
      </c>
      <c r="C169" s="213" t="s">
        <v>197</v>
      </c>
      <c r="D169" s="190">
        <v>800</v>
      </c>
      <c r="E169" s="213" t="s">
        <v>300</v>
      </c>
      <c r="F169" s="291"/>
      <c r="G169" s="291"/>
      <c r="H169" s="32" t="s">
        <v>25</v>
      </c>
      <c r="I169" s="171" t="str" cm="1">
        <f t="array" ref="I169">_xlfn.IFS(D169&lt;=700,"Seguimiento",D169=800,"Primera")</f>
        <v>Primera</v>
      </c>
    </row>
    <row r="170" spans="1:9" x14ac:dyDescent="0.3">
      <c r="A170" s="127">
        <v>46046</v>
      </c>
      <c r="B170" s="8">
        <v>0.41666666666666669</v>
      </c>
      <c r="C170" s="213" t="s">
        <v>198</v>
      </c>
      <c r="D170" s="190">
        <v>700</v>
      </c>
      <c r="E170" s="213" t="s">
        <v>175</v>
      </c>
      <c r="F170" s="297"/>
      <c r="G170" s="298"/>
      <c r="H170" s="32" t="s">
        <v>25</v>
      </c>
      <c r="I170" s="214" t="str" cm="1">
        <f t="array" ref="I170">_xlfn.IFS(D170&lt;=700,"Seguimiento",D170=800,"Primera")</f>
        <v>Seguimiento</v>
      </c>
    </row>
    <row r="171" spans="1:9" x14ac:dyDescent="0.3">
      <c r="A171" s="127">
        <v>46046</v>
      </c>
      <c r="B171" s="8">
        <v>0.45833333333333331</v>
      </c>
      <c r="C171" s="213" t="s">
        <v>199</v>
      </c>
      <c r="D171" s="190">
        <v>800</v>
      </c>
      <c r="E171" s="213" t="s">
        <v>170</v>
      </c>
      <c r="F171" s="291"/>
      <c r="G171" s="291"/>
      <c r="H171" s="32" t="s">
        <v>25</v>
      </c>
      <c r="I171" s="214" t="str" cm="1">
        <f t="array" ref="I171">_xlfn.IFS(D171&lt;=700,"Seguimiento",D171=800,"Primera")</f>
        <v>Primera</v>
      </c>
    </row>
    <row r="172" spans="1:9" x14ac:dyDescent="0.3">
      <c r="A172" s="127">
        <v>46048</v>
      </c>
      <c r="B172" s="8">
        <v>0.45833333333333331</v>
      </c>
      <c r="C172" s="121" t="s">
        <v>200</v>
      </c>
      <c r="D172" s="190">
        <v>0</v>
      </c>
      <c r="E172" s="213" t="s">
        <v>208</v>
      </c>
      <c r="F172" s="291" t="s">
        <v>201</v>
      </c>
      <c r="G172" s="291"/>
      <c r="H172" s="32" t="s">
        <v>25</v>
      </c>
      <c r="I172" s="171" t="str" cm="1">
        <f t="array" ref="I172">_xlfn.IFS(D172&lt;=700,"Seguimiento",D172=800,"Primera")</f>
        <v>Seguimiento</v>
      </c>
    </row>
    <row r="173" spans="1:9" x14ac:dyDescent="0.3">
      <c r="A173" s="127">
        <v>46051</v>
      </c>
      <c r="B173" s="8">
        <v>0.41666666666666669</v>
      </c>
      <c r="C173" s="213" t="s">
        <v>202</v>
      </c>
      <c r="D173" s="190">
        <v>800</v>
      </c>
      <c r="E173" s="213" t="s">
        <v>170</v>
      </c>
      <c r="F173" s="291" t="s">
        <v>203</v>
      </c>
      <c r="G173" s="291"/>
      <c r="H173" s="32" t="s">
        <v>25</v>
      </c>
      <c r="I173" s="214" t="str" cm="1">
        <f t="array" ref="I173">_xlfn.IFS(D173&lt;=700,"Seguimiento",D173=800,"Primera")</f>
        <v>Primera</v>
      </c>
    </row>
    <row r="174" spans="1:9" x14ac:dyDescent="0.3">
      <c r="A174" s="127">
        <v>46051</v>
      </c>
      <c r="B174" s="8">
        <v>0.4861111111111111</v>
      </c>
      <c r="C174" s="213" t="s">
        <v>204</v>
      </c>
      <c r="D174" s="190">
        <v>700</v>
      </c>
      <c r="E174" s="213" t="s">
        <v>170</v>
      </c>
      <c r="F174" s="291" t="s">
        <v>194</v>
      </c>
      <c r="G174" s="291"/>
      <c r="H174" s="32" t="s">
        <v>25</v>
      </c>
      <c r="I174" s="214" t="str" cm="1">
        <f t="array" ref="I174">_xlfn.IFS(D174&lt;=700,"Seguimiento",D174=800,"Primera")</f>
        <v>Seguimiento</v>
      </c>
    </row>
    <row r="175" spans="1:9" x14ac:dyDescent="0.3">
      <c r="A175" s="127">
        <v>46051</v>
      </c>
      <c r="B175" s="8">
        <v>0.58333333333333337</v>
      </c>
      <c r="C175" s="213" t="s">
        <v>205</v>
      </c>
      <c r="D175" s="190">
        <v>700</v>
      </c>
      <c r="E175" s="213" t="s">
        <v>170</v>
      </c>
      <c r="F175" s="291" t="s">
        <v>206</v>
      </c>
      <c r="G175" s="291"/>
      <c r="H175" s="32" t="s">
        <v>25</v>
      </c>
      <c r="I175" s="214" t="str" cm="1">
        <f t="array" ref="I175">_xlfn.IFS(D175&lt;=700,"Seguimiento",D175=800,"Primera")</f>
        <v>Seguimiento</v>
      </c>
    </row>
    <row r="176" spans="1:9" x14ac:dyDescent="0.3">
      <c r="A176" s="127">
        <v>46051</v>
      </c>
      <c r="B176" s="8">
        <v>0.63263888888888886</v>
      </c>
      <c r="C176" s="213" t="s">
        <v>185</v>
      </c>
      <c r="D176" s="190">
        <v>700</v>
      </c>
      <c r="E176" s="213" t="s">
        <v>170</v>
      </c>
      <c r="F176" s="291"/>
      <c r="G176" s="291"/>
      <c r="H176" s="32" t="s">
        <v>25</v>
      </c>
      <c r="I176" s="214" t="str" cm="1">
        <f t="array" ref="I176">_xlfn.IFS(D176&lt;=700,"Seguimiento",D176=800,"Primera")</f>
        <v>Seguimiento</v>
      </c>
    </row>
    <row r="177" spans="1:13" x14ac:dyDescent="0.3">
      <c r="A177" s="127">
        <v>46052</v>
      </c>
      <c r="B177" s="8">
        <v>0.4236111111111111</v>
      </c>
      <c r="C177" s="213" t="s">
        <v>207</v>
      </c>
      <c r="D177" s="190">
        <v>700</v>
      </c>
      <c r="E177" s="213" t="s">
        <v>208</v>
      </c>
      <c r="F177" s="291"/>
      <c r="G177" s="291"/>
      <c r="H177" s="32" t="s">
        <v>25</v>
      </c>
      <c r="I177" s="214" t="str" cm="1">
        <f t="array" ref="I177">_xlfn.IFS(D177&lt;=700,"Seguimiento",D177=800,"Primera")</f>
        <v>Seguimiento</v>
      </c>
    </row>
    <row r="178" spans="1:13" x14ac:dyDescent="0.3">
      <c r="A178" s="127">
        <v>46053</v>
      </c>
      <c r="B178" s="8">
        <v>0.375</v>
      </c>
      <c r="C178" s="213" t="s">
        <v>209</v>
      </c>
      <c r="D178" s="190">
        <v>700</v>
      </c>
      <c r="E178" s="213" t="s">
        <v>170</v>
      </c>
      <c r="F178" s="291"/>
      <c r="G178" s="291"/>
      <c r="H178" s="32" t="s">
        <v>25</v>
      </c>
      <c r="I178" s="214" t="str" cm="1">
        <f t="array" ref="I178">_xlfn.IFS(D178&lt;=700,"Seguimiento",D178=800,"Primera")</f>
        <v>Seguimiento</v>
      </c>
    </row>
    <row r="179" spans="1:13" x14ac:dyDescent="0.3">
      <c r="A179" s="127">
        <v>46053</v>
      </c>
      <c r="B179" s="8">
        <v>0.41666666666666669</v>
      </c>
      <c r="C179" s="213" t="s">
        <v>191</v>
      </c>
      <c r="D179" s="190">
        <v>700</v>
      </c>
      <c r="E179" s="121" t="s">
        <v>170</v>
      </c>
      <c r="F179" s="291"/>
      <c r="G179" s="291"/>
      <c r="H179" s="32" t="s">
        <v>25</v>
      </c>
      <c r="I179" s="214" t="str" cm="1">
        <f t="array" ref="I179">_xlfn.IFS(D179&lt;=700,"Seguimiento",D179=800,"Primera")</f>
        <v>Seguimiento</v>
      </c>
    </row>
    <row r="180" spans="1:13" x14ac:dyDescent="0.3">
      <c r="A180" s="96">
        <v>46053</v>
      </c>
      <c r="B180" s="14">
        <v>0.45833333333333331</v>
      </c>
      <c r="C180" s="213" t="s">
        <v>210</v>
      </c>
      <c r="D180" s="172">
        <v>800</v>
      </c>
      <c r="E180" s="213" t="s">
        <v>170</v>
      </c>
      <c r="F180" s="291"/>
      <c r="G180" s="291"/>
      <c r="H180" s="32" t="s">
        <v>25</v>
      </c>
      <c r="I180" s="171" t="str" cm="1">
        <f t="array" ref="I180">_xlfn.IFS(D180&lt;=700,"Seguimiento",D180=800,"Primera")</f>
        <v>Primera</v>
      </c>
    </row>
    <row r="181" spans="1:13" ht="15" thickBot="1" x14ac:dyDescent="0.35">
      <c r="A181" s="195">
        <v>46053</v>
      </c>
      <c r="B181" s="101">
        <v>0.5</v>
      </c>
      <c r="C181" s="230" t="s">
        <v>211</v>
      </c>
      <c r="D181" s="196">
        <v>800</v>
      </c>
      <c r="E181" s="230" t="s">
        <v>105</v>
      </c>
      <c r="F181" s="292"/>
      <c r="G181" s="292"/>
      <c r="H181" s="115" t="s">
        <v>25</v>
      </c>
      <c r="I181" s="231" t="str" cm="1">
        <f t="array" ref="I181">_xlfn.IFS(D181&lt;=700,"Seguimiento",D181=800,"Primera")</f>
        <v>Primera</v>
      </c>
    </row>
    <row r="182" spans="1:13" ht="18.600000000000001" thickBot="1" x14ac:dyDescent="0.4">
      <c r="B182" s="29"/>
      <c r="C182" s="30" t="s">
        <v>22</v>
      </c>
      <c r="D182" s="31">
        <f>SUM(D151:D181)</f>
        <v>21200</v>
      </c>
      <c r="F182" s="289"/>
      <c r="G182" s="289"/>
    </row>
    <row r="183" spans="1:13" x14ac:dyDescent="0.3">
      <c r="E183" s="173" t="s">
        <v>25</v>
      </c>
      <c r="F183" s="132">
        <f>COUNTIF(H151:H181,E183)</f>
        <v>31</v>
      </c>
      <c r="G183" s="91" t="s">
        <v>23</v>
      </c>
      <c r="H183" s="32">
        <f>COUNTIF(I151:I181,G183)</f>
        <v>21</v>
      </c>
    </row>
    <row r="184" spans="1:13" x14ac:dyDescent="0.3">
      <c r="E184" s="174" t="s">
        <v>29</v>
      </c>
      <c r="F184" s="134">
        <f>COUNTIF(H151:H181,E184)</f>
        <v>0</v>
      </c>
      <c r="G184" s="91" t="s">
        <v>19</v>
      </c>
      <c r="H184" s="32">
        <f>COUNTIF(I151:I181,G184)</f>
        <v>10</v>
      </c>
    </row>
    <row r="185" spans="1:13" ht="15" thickBot="1" x14ac:dyDescent="0.35">
      <c r="C185" s="82">
        <f>D152+D160+D162+D163+D164+D166+D167+D170+D177+D181+D169</f>
        <v>8200</v>
      </c>
      <c r="E185" s="175" t="s">
        <v>26</v>
      </c>
      <c r="F185" s="135">
        <f>COUNTIF(H151:H181,E185)</f>
        <v>0</v>
      </c>
      <c r="G185" s="2"/>
    </row>
    <row r="186" spans="1:13" x14ac:dyDescent="0.3">
      <c r="G186" s="2"/>
    </row>
    <row r="187" spans="1:13" x14ac:dyDescent="0.3">
      <c r="G187" s="2"/>
    </row>
    <row r="188" spans="1:13" ht="21.75" customHeight="1" x14ac:dyDescent="0.3">
      <c r="A188" s="295" t="s">
        <v>157</v>
      </c>
      <c r="B188" s="296"/>
      <c r="C188" s="296"/>
      <c r="D188" s="296"/>
      <c r="E188" s="296"/>
      <c r="F188" s="296"/>
      <c r="G188" s="296"/>
      <c r="H188" s="296"/>
      <c r="I188" s="296"/>
    </row>
    <row r="189" spans="1:13" ht="15" customHeight="1" x14ac:dyDescent="0.3">
      <c r="A189" s="293" t="s">
        <v>165</v>
      </c>
      <c r="B189" s="294"/>
      <c r="C189" s="294"/>
      <c r="D189" s="294"/>
      <c r="E189" s="294"/>
      <c r="F189" s="294"/>
      <c r="G189" s="294"/>
      <c r="H189" s="294"/>
      <c r="I189" s="294"/>
    </row>
    <row r="190" spans="1:13" ht="18" customHeight="1" thickBot="1" x14ac:dyDescent="0.35">
      <c r="A190" s="288" t="s">
        <v>462</v>
      </c>
      <c r="B190" s="288"/>
      <c r="C190" s="288"/>
      <c r="D190" s="288"/>
      <c r="E190" s="288"/>
      <c r="F190" s="288"/>
      <c r="G190" s="288"/>
      <c r="H190" s="288"/>
    </row>
    <row r="191" spans="1:13" ht="31.8" thickBot="1" x14ac:dyDescent="0.35">
      <c r="A191" s="3" t="s">
        <v>0</v>
      </c>
      <c r="B191" s="4" t="s">
        <v>158</v>
      </c>
      <c r="C191" s="5" t="s">
        <v>2</v>
      </c>
      <c r="D191" s="6" t="s">
        <v>159</v>
      </c>
      <c r="E191" s="7" t="s">
        <v>160</v>
      </c>
      <c r="F191" s="145" t="s">
        <v>3</v>
      </c>
      <c r="G191" s="146" t="s">
        <v>148</v>
      </c>
      <c r="H191" s="7" t="s">
        <v>6</v>
      </c>
      <c r="I191" s="7" t="s">
        <v>164</v>
      </c>
      <c r="J191" s="1"/>
      <c r="K191" s="1"/>
      <c r="L191" s="1"/>
      <c r="M191" s="1"/>
    </row>
    <row r="192" spans="1:13" x14ac:dyDescent="0.3">
      <c r="A192" s="36"/>
      <c r="B192" s="8"/>
      <c r="C192" s="92"/>
      <c r="D192" s="14"/>
      <c r="E192" s="14"/>
      <c r="F192" s="153">
        <f>E192-D192</f>
        <v>0</v>
      </c>
      <c r="G192" s="159"/>
      <c r="H192" s="11"/>
      <c r="I192" s="132"/>
      <c r="J192" s="1"/>
      <c r="K192" s="2"/>
      <c r="L192" s="27"/>
      <c r="M192" s="28"/>
    </row>
    <row r="193" spans="1:13" x14ac:dyDescent="0.3">
      <c r="A193" s="232">
        <v>46122</v>
      </c>
      <c r="B193" s="8" t="s">
        <v>150</v>
      </c>
      <c r="C193" s="92" t="s">
        <v>475</v>
      </c>
      <c r="D193" s="128">
        <v>0.59375</v>
      </c>
      <c r="E193" s="128">
        <v>0.63541666666666663</v>
      </c>
      <c r="F193" s="154">
        <f>E193-D193</f>
        <v>4.166666666666663E-2</v>
      </c>
      <c r="G193" s="159" t="s">
        <v>476</v>
      </c>
      <c r="H193" s="11" t="s">
        <v>26</v>
      </c>
      <c r="I193" s="134"/>
      <c r="J193" s="1"/>
      <c r="K193" s="2"/>
      <c r="L193" s="27"/>
      <c r="M193" s="28"/>
    </row>
    <row r="194" spans="1:13" x14ac:dyDescent="0.3">
      <c r="A194" s="232"/>
      <c r="B194" s="8"/>
      <c r="C194" s="92"/>
      <c r="D194" s="128"/>
      <c r="E194" s="128"/>
      <c r="F194" s="154">
        <f>E194-D194</f>
        <v>0</v>
      </c>
      <c r="G194" s="159"/>
      <c r="H194" s="11"/>
      <c r="I194" s="134"/>
      <c r="J194" s="1"/>
      <c r="K194" s="2"/>
      <c r="L194" s="27"/>
      <c r="M194" s="28"/>
    </row>
    <row r="195" spans="1:13" x14ac:dyDescent="0.3">
      <c r="A195" s="232">
        <v>46125</v>
      </c>
      <c r="B195" s="8" t="s">
        <v>150</v>
      </c>
      <c r="C195" s="92" t="s">
        <v>481</v>
      </c>
      <c r="D195" s="128">
        <v>0.59027777777777779</v>
      </c>
      <c r="E195" s="128"/>
      <c r="F195" s="154">
        <f t="shared" ref="F195:F203" si="0">E195-D195</f>
        <v>-0.59027777777777779</v>
      </c>
      <c r="G195" s="159" t="s">
        <v>476</v>
      </c>
      <c r="H195" s="11" t="s">
        <v>26</v>
      </c>
      <c r="I195" s="134"/>
      <c r="J195" s="1"/>
      <c r="K195" s="1"/>
      <c r="L195" s="1"/>
      <c r="M195" s="1"/>
    </row>
    <row r="196" spans="1:13" x14ac:dyDescent="0.3">
      <c r="A196" s="232"/>
      <c r="B196" s="8"/>
      <c r="C196" s="92"/>
      <c r="D196" s="128"/>
      <c r="E196" s="128"/>
      <c r="F196" s="154">
        <f t="shared" si="0"/>
        <v>0</v>
      </c>
      <c r="G196" s="9"/>
      <c r="H196" s="11"/>
      <c r="I196" s="134"/>
    </row>
    <row r="197" spans="1:13" x14ac:dyDescent="0.3">
      <c r="B197" s="8"/>
      <c r="C197" s="92"/>
      <c r="D197" s="128"/>
      <c r="E197" s="128"/>
      <c r="F197" s="154">
        <f t="shared" si="0"/>
        <v>0</v>
      </c>
      <c r="G197" s="159"/>
      <c r="H197" s="11"/>
      <c r="I197" s="134"/>
    </row>
    <row r="198" spans="1:13" x14ac:dyDescent="0.3">
      <c r="A198" s="36"/>
      <c r="B198" s="8"/>
      <c r="C198" s="32"/>
      <c r="D198" s="14"/>
      <c r="E198" s="14"/>
      <c r="F198" s="154">
        <f t="shared" si="0"/>
        <v>0</v>
      </c>
      <c r="G198" s="159"/>
      <c r="H198" s="15"/>
      <c r="I198" s="134"/>
    </row>
    <row r="199" spans="1:13" ht="14.4" customHeight="1" x14ac:dyDescent="0.3">
      <c r="A199" s="232"/>
      <c r="B199" s="8"/>
      <c r="C199" s="92"/>
      <c r="D199" s="128"/>
      <c r="E199" s="128"/>
      <c r="F199" s="154">
        <f t="shared" si="0"/>
        <v>0</v>
      </c>
      <c r="G199" s="159"/>
      <c r="H199" s="11"/>
      <c r="I199" s="134"/>
    </row>
    <row r="200" spans="1:13" ht="14.4" customHeight="1" x14ac:dyDescent="0.3">
      <c r="A200" s="36"/>
      <c r="B200" s="8"/>
      <c r="C200" s="32"/>
      <c r="D200" s="14"/>
      <c r="E200" s="14"/>
      <c r="F200" s="154">
        <f t="shared" si="0"/>
        <v>0</v>
      </c>
      <c r="G200" s="159"/>
      <c r="H200" s="11"/>
      <c r="I200" s="134"/>
    </row>
    <row r="201" spans="1:13" ht="13.95" customHeight="1" x14ac:dyDescent="0.3">
      <c r="A201" s="36"/>
      <c r="B201" s="8"/>
      <c r="C201" s="32"/>
      <c r="D201" s="233"/>
      <c r="E201" s="14"/>
      <c r="F201" s="154">
        <f t="shared" si="0"/>
        <v>0</v>
      </c>
      <c r="G201" s="9"/>
      <c r="H201" s="11"/>
      <c r="I201" s="134"/>
    </row>
    <row r="202" spans="1:13" ht="13.95" customHeight="1" x14ac:dyDescent="0.3">
      <c r="A202" s="232"/>
      <c r="B202" s="8"/>
      <c r="C202" s="92"/>
      <c r="D202" s="128"/>
      <c r="E202" s="8"/>
      <c r="F202" s="154">
        <f t="shared" si="0"/>
        <v>0</v>
      </c>
      <c r="G202" s="159"/>
      <c r="H202" s="11"/>
      <c r="I202" s="134"/>
    </row>
    <row r="203" spans="1:13" x14ac:dyDescent="0.3">
      <c r="A203" s="232"/>
      <c r="B203" s="8"/>
      <c r="C203" s="92"/>
      <c r="D203" s="128"/>
      <c r="E203" s="8"/>
      <c r="F203" s="154">
        <f t="shared" si="0"/>
        <v>0</v>
      </c>
      <c r="G203" s="9"/>
      <c r="H203" s="11"/>
      <c r="I203" s="134"/>
    </row>
    <row r="204" spans="1:13" x14ac:dyDescent="0.3">
      <c r="A204" s="232"/>
      <c r="B204" s="8"/>
      <c r="C204" s="92"/>
      <c r="D204" s="8"/>
      <c r="E204" s="128"/>
      <c r="F204" s="154">
        <f>E204-D204</f>
        <v>0</v>
      </c>
      <c r="G204" s="9"/>
      <c r="H204" s="11"/>
      <c r="I204" s="134"/>
    </row>
    <row r="205" spans="1:13" ht="14.4" customHeight="1" x14ac:dyDescent="0.3">
      <c r="A205" s="232"/>
      <c r="B205" s="8"/>
      <c r="C205" s="92"/>
      <c r="D205" s="8"/>
      <c r="E205" s="8"/>
      <c r="F205" s="154">
        <f t="shared" ref="F205:F237" si="1">E205-D205</f>
        <v>0</v>
      </c>
      <c r="G205" s="159"/>
      <c r="H205" s="11"/>
      <c r="I205" s="134"/>
    </row>
    <row r="206" spans="1:13" x14ac:dyDescent="0.3">
      <c r="A206" s="240"/>
      <c r="B206" s="8"/>
      <c r="C206" s="121"/>
      <c r="D206" s="241"/>
      <c r="E206" s="241"/>
      <c r="F206" s="154">
        <f t="shared" si="1"/>
        <v>0</v>
      </c>
      <c r="G206" s="9"/>
      <c r="H206" s="11"/>
      <c r="I206" s="134"/>
    </row>
    <row r="207" spans="1:13" x14ac:dyDescent="0.3">
      <c r="A207" s="240"/>
      <c r="B207" s="8"/>
      <c r="C207" s="121"/>
      <c r="D207" s="242"/>
      <c r="E207" s="242"/>
      <c r="F207" s="154">
        <f t="shared" si="1"/>
        <v>0</v>
      </c>
      <c r="G207" s="159"/>
      <c r="H207" s="11"/>
      <c r="I207" s="134"/>
    </row>
    <row r="208" spans="1:13" x14ac:dyDescent="0.3">
      <c r="A208" s="127"/>
      <c r="B208" s="8"/>
      <c r="C208" s="121"/>
      <c r="D208" s="242"/>
      <c r="E208" s="242"/>
      <c r="F208" s="154">
        <f t="shared" si="1"/>
        <v>0</v>
      </c>
      <c r="G208" s="159"/>
      <c r="H208" s="11"/>
      <c r="I208" s="134"/>
    </row>
    <row r="209" spans="1:9" x14ac:dyDescent="0.3">
      <c r="A209" s="127"/>
      <c r="B209" s="8"/>
      <c r="C209" s="121"/>
      <c r="D209" s="242"/>
      <c r="E209" s="242"/>
      <c r="F209" s="154">
        <f t="shared" si="1"/>
        <v>0</v>
      </c>
      <c r="G209" s="159"/>
      <c r="H209" s="11"/>
      <c r="I209" s="134"/>
    </row>
    <row r="210" spans="1:9" x14ac:dyDescent="0.3">
      <c r="A210" s="127"/>
      <c r="B210" s="8"/>
      <c r="C210" s="121"/>
      <c r="D210" s="242"/>
      <c r="E210" s="242"/>
      <c r="F210" s="154">
        <f t="shared" si="1"/>
        <v>0</v>
      </c>
      <c r="G210" s="159"/>
      <c r="H210" s="11"/>
      <c r="I210" s="134"/>
    </row>
    <row r="211" spans="1:9" x14ac:dyDescent="0.3">
      <c r="A211" s="126"/>
      <c r="B211" s="8"/>
      <c r="C211" s="92"/>
      <c r="D211" s="8"/>
      <c r="E211" s="8"/>
      <c r="F211" s="154">
        <f t="shared" si="1"/>
        <v>0</v>
      </c>
      <c r="G211" s="9"/>
      <c r="H211" s="11"/>
      <c r="I211" s="134"/>
    </row>
    <row r="212" spans="1:9" x14ac:dyDescent="0.3">
      <c r="A212" s="126"/>
      <c r="B212" s="8"/>
      <c r="C212" s="92"/>
      <c r="D212" s="8"/>
      <c r="E212" s="8"/>
      <c r="F212" s="154">
        <f t="shared" si="1"/>
        <v>0</v>
      </c>
      <c r="G212" s="149"/>
      <c r="H212" s="11"/>
      <c r="I212" s="134"/>
    </row>
    <row r="213" spans="1:9" x14ac:dyDescent="0.3">
      <c r="A213" s="126"/>
      <c r="B213" s="8"/>
      <c r="C213" s="92"/>
      <c r="D213" s="8"/>
      <c r="E213" s="8"/>
      <c r="F213" s="154">
        <f t="shared" si="1"/>
        <v>0</v>
      </c>
      <c r="G213" s="149"/>
      <c r="H213" s="11"/>
      <c r="I213" s="134"/>
    </row>
    <row r="214" spans="1:9" x14ac:dyDescent="0.3">
      <c r="A214" s="126"/>
      <c r="B214" s="8"/>
      <c r="C214" s="92"/>
      <c r="D214" s="8"/>
      <c r="E214" s="8"/>
      <c r="F214" s="154">
        <f t="shared" si="1"/>
        <v>0</v>
      </c>
      <c r="G214" s="9"/>
      <c r="H214" s="11"/>
      <c r="I214" s="134"/>
    </row>
    <row r="215" spans="1:9" x14ac:dyDescent="0.3">
      <c r="A215" s="126"/>
      <c r="B215" s="8"/>
      <c r="C215" s="92"/>
      <c r="D215" s="8"/>
      <c r="E215" s="8"/>
      <c r="F215" s="154">
        <f t="shared" si="1"/>
        <v>0</v>
      </c>
      <c r="G215" s="9"/>
      <c r="H215" s="11"/>
      <c r="I215" s="134"/>
    </row>
    <row r="216" spans="1:9" x14ac:dyDescent="0.3">
      <c r="A216" s="126"/>
      <c r="B216" s="8"/>
      <c r="C216" s="122"/>
      <c r="D216" s="8"/>
      <c r="E216" s="8"/>
      <c r="F216" s="154">
        <f t="shared" si="1"/>
        <v>0</v>
      </c>
      <c r="G216" s="9"/>
      <c r="H216" s="11"/>
      <c r="I216" s="134"/>
    </row>
    <row r="217" spans="1:9" x14ac:dyDescent="0.3">
      <c r="A217" s="126"/>
      <c r="B217" s="8"/>
      <c r="C217" s="122"/>
      <c r="D217" s="8"/>
      <c r="E217" s="8"/>
      <c r="F217" s="154">
        <f t="shared" si="1"/>
        <v>0</v>
      </c>
      <c r="G217" s="9"/>
      <c r="H217" s="11"/>
      <c r="I217" s="134"/>
    </row>
    <row r="218" spans="1:9" x14ac:dyDescent="0.3">
      <c r="A218" s="126"/>
      <c r="B218" s="8"/>
      <c r="C218" s="121"/>
      <c r="D218" s="8"/>
      <c r="E218" s="8"/>
      <c r="F218" s="154">
        <f t="shared" si="1"/>
        <v>0</v>
      </c>
      <c r="G218" s="9"/>
      <c r="H218" s="11"/>
      <c r="I218" s="134"/>
    </row>
    <row r="219" spans="1:9" x14ac:dyDescent="0.3">
      <c r="A219" s="127"/>
      <c r="B219" s="8"/>
      <c r="C219" s="121"/>
      <c r="D219" s="8"/>
      <c r="E219" s="8"/>
      <c r="F219" s="154">
        <f t="shared" si="1"/>
        <v>0</v>
      </c>
      <c r="G219" s="9"/>
      <c r="H219" s="11"/>
      <c r="I219" s="134"/>
    </row>
    <row r="220" spans="1:9" x14ac:dyDescent="0.3">
      <c r="A220" s="127"/>
      <c r="B220" s="8"/>
      <c r="C220" s="121"/>
      <c r="D220" s="8"/>
      <c r="E220" s="8"/>
      <c r="F220" s="154">
        <f t="shared" si="1"/>
        <v>0</v>
      </c>
      <c r="G220" s="9"/>
      <c r="H220" s="11"/>
      <c r="I220" s="134"/>
    </row>
    <row r="221" spans="1:9" x14ac:dyDescent="0.3">
      <c r="A221" s="127"/>
      <c r="B221" s="8"/>
      <c r="C221" s="121"/>
      <c r="D221" s="8"/>
      <c r="E221" s="8"/>
      <c r="F221" s="154">
        <f t="shared" si="1"/>
        <v>0</v>
      </c>
      <c r="G221" s="9"/>
      <c r="H221" s="11"/>
      <c r="I221" s="134"/>
    </row>
    <row r="222" spans="1:9" x14ac:dyDescent="0.3">
      <c r="A222" s="127"/>
      <c r="B222" s="8"/>
      <c r="C222" s="121"/>
      <c r="D222" s="8"/>
      <c r="E222" s="8"/>
      <c r="F222" s="154">
        <f t="shared" si="1"/>
        <v>0</v>
      </c>
      <c r="G222" s="9"/>
      <c r="H222" s="11"/>
      <c r="I222" s="134"/>
    </row>
    <row r="223" spans="1:9" x14ac:dyDescent="0.3">
      <c r="A223" s="127"/>
      <c r="B223" s="8"/>
      <c r="C223" s="121"/>
      <c r="D223" s="8"/>
      <c r="E223" s="8"/>
      <c r="F223" s="154">
        <f t="shared" si="1"/>
        <v>0</v>
      </c>
      <c r="G223" s="9"/>
      <c r="H223" s="11"/>
      <c r="I223" s="134"/>
    </row>
    <row r="224" spans="1:9" x14ac:dyDescent="0.3">
      <c r="A224" s="127"/>
      <c r="B224" s="8"/>
      <c r="C224" s="121"/>
      <c r="D224" s="8"/>
      <c r="E224" s="8"/>
      <c r="F224" s="154">
        <f t="shared" si="1"/>
        <v>0</v>
      </c>
      <c r="G224" s="9"/>
      <c r="H224" s="11"/>
      <c r="I224" s="134"/>
    </row>
    <row r="225" spans="1:9" x14ac:dyDescent="0.3">
      <c r="A225" s="96"/>
      <c r="B225" s="8"/>
      <c r="C225" s="32"/>
      <c r="D225" s="14"/>
      <c r="E225" s="14"/>
      <c r="F225" s="154">
        <f t="shared" si="1"/>
        <v>0</v>
      </c>
      <c r="G225" s="9"/>
      <c r="H225" s="11"/>
      <c r="I225" s="134"/>
    </row>
    <row r="226" spans="1:9" x14ac:dyDescent="0.3">
      <c r="A226" s="99"/>
      <c r="B226" s="8"/>
      <c r="C226" s="32"/>
      <c r="D226" s="14"/>
      <c r="E226" s="14"/>
      <c r="F226" s="154">
        <f t="shared" si="1"/>
        <v>0</v>
      </c>
      <c r="G226" s="9"/>
      <c r="H226" s="11"/>
      <c r="I226" s="134"/>
    </row>
    <row r="227" spans="1:9" x14ac:dyDescent="0.3">
      <c r="A227" s="99"/>
      <c r="B227" s="8"/>
      <c r="C227" s="85"/>
      <c r="D227" s="14"/>
      <c r="E227" s="14"/>
      <c r="F227" s="154">
        <f t="shared" si="1"/>
        <v>0</v>
      </c>
      <c r="G227" s="9"/>
      <c r="H227" s="11"/>
      <c r="I227" s="134"/>
    </row>
    <row r="228" spans="1:9" x14ac:dyDescent="0.3">
      <c r="A228" s="99"/>
      <c r="B228" s="8"/>
      <c r="C228" s="85"/>
      <c r="D228" s="14"/>
      <c r="E228" s="14"/>
      <c r="F228" s="154">
        <f t="shared" si="1"/>
        <v>0</v>
      </c>
      <c r="G228" s="9"/>
      <c r="H228" s="11"/>
      <c r="I228" s="134"/>
    </row>
    <row r="229" spans="1:9" x14ac:dyDescent="0.3">
      <c r="A229" s="99"/>
      <c r="B229" s="8"/>
      <c r="C229" s="16"/>
      <c r="D229" s="14"/>
      <c r="E229" s="14"/>
      <c r="F229" s="154">
        <f t="shared" si="1"/>
        <v>0</v>
      </c>
      <c r="G229" s="147"/>
      <c r="H229" s="11"/>
      <c r="I229" s="134"/>
    </row>
    <row r="230" spans="1:9" x14ac:dyDescent="0.3">
      <c r="A230" s="99"/>
      <c r="B230" s="8"/>
      <c r="C230" s="16"/>
      <c r="D230" s="14"/>
      <c r="E230" s="14"/>
      <c r="F230" s="154">
        <f t="shared" si="1"/>
        <v>0</v>
      </c>
      <c r="G230" s="147"/>
      <c r="H230" s="11"/>
      <c r="I230" s="134"/>
    </row>
    <row r="231" spans="1:9" x14ac:dyDescent="0.3">
      <c r="A231" s="99"/>
      <c r="B231" s="8"/>
      <c r="C231" s="16"/>
      <c r="D231" s="14"/>
      <c r="E231" s="14"/>
      <c r="F231" s="154">
        <f t="shared" si="1"/>
        <v>0</v>
      </c>
      <c r="G231" s="147"/>
      <c r="H231" s="11"/>
      <c r="I231" s="134"/>
    </row>
    <row r="232" spans="1:9" x14ac:dyDescent="0.3">
      <c r="A232" s="99"/>
      <c r="B232" s="8"/>
      <c r="C232" s="16"/>
      <c r="D232" s="14"/>
      <c r="E232" s="14"/>
      <c r="F232" s="154">
        <f t="shared" si="1"/>
        <v>0</v>
      </c>
      <c r="G232" s="147"/>
      <c r="H232" s="11"/>
      <c r="I232" s="134"/>
    </row>
    <row r="233" spans="1:9" x14ac:dyDescent="0.3">
      <c r="A233" s="98"/>
      <c r="B233" s="8"/>
      <c r="C233" s="16"/>
      <c r="D233" s="14"/>
      <c r="E233" s="14"/>
      <c r="F233" s="154">
        <f t="shared" si="1"/>
        <v>0</v>
      </c>
      <c r="G233" s="147"/>
      <c r="H233" s="11"/>
      <c r="I233" s="134"/>
    </row>
    <row r="234" spans="1:9" x14ac:dyDescent="0.3">
      <c r="A234" s="98"/>
      <c r="B234" s="8"/>
      <c r="C234" s="16"/>
      <c r="D234" s="14"/>
      <c r="E234" s="14"/>
      <c r="F234" s="154">
        <f t="shared" si="1"/>
        <v>0</v>
      </c>
      <c r="G234" s="147"/>
      <c r="H234" s="11"/>
      <c r="I234" s="134"/>
    </row>
    <row r="235" spans="1:9" x14ac:dyDescent="0.3">
      <c r="A235" s="99"/>
      <c r="B235" s="8"/>
      <c r="C235" s="16"/>
      <c r="D235" s="14"/>
      <c r="E235" s="14"/>
      <c r="F235" s="154">
        <f t="shared" si="1"/>
        <v>0</v>
      </c>
      <c r="G235" s="147"/>
      <c r="H235" s="11"/>
      <c r="I235" s="134"/>
    </row>
    <row r="236" spans="1:9" x14ac:dyDescent="0.3">
      <c r="A236" s="99"/>
      <c r="B236" s="8"/>
      <c r="C236" s="16"/>
      <c r="D236" s="14"/>
      <c r="E236" s="14"/>
      <c r="F236" s="154">
        <f t="shared" si="1"/>
        <v>0</v>
      </c>
      <c r="G236" s="147"/>
      <c r="H236" s="11"/>
      <c r="I236" s="134"/>
    </row>
    <row r="237" spans="1:9" ht="15" thickBot="1" x14ac:dyDescent="0.35">
      <c r="A237" s="100"/>
      <c r="B237" s="130"/>
      <c r="C237" s="102"/>
      <c r="D237" s="101"/>
      <c r="E237" s="150"/>
      <c r="F237" s="155">
        <f t="shared" si="1"/>
        <v>0</v>
      </c>
      <c r="G237" s="148"/>
      <c r="H237" s="152"/>
      <c r="I237" s="135"/>
    </row>
    <row r="238" spans="1:9" ht="18.600000000000001" thickBot="1" x14ac:dyDescent="0.4">
      <c r="B238" s="29"/>
      <c r="C238" s="30" t="s">
        <v>22</v>
      </c>
      <c r="D238" s="31">
        <f>SUM(D192:D237)</f>
        <v>1.1840277777777777</v>
      </c>
      <c r="F238" s="289"/>
      <c r="G238" s="289"/>
    </row>
    <row r="239" spans="1:9" x14ac:dyDescent="0.3">
      <c r="B239" s="131" t="s">
        <v>149</v>
      </c>
      <c r="C239" s="132">
        <f>COUNTIF(B192:B237,B239)</f>
        <v>0</v>
      </c>
      <c r="E239" s="131" t="s">
        <v>25</v>
      </c>
      <c r="F239" s="132">
        <f>COUNTIF(H192:H237,E239)</f>
        <v>0</v>
      </c>
      <c r="H239" s="156">
        <v>2.0833333333333332E-2</v>
      </c>
      <c r="I239" s="132">
        <f>COUNTIF(F192:F237,"&gt;=00:30")</f>
        <v>1</v>
      </c>
    </row>
    <row r="240" spans="1:9" ht="15" thickBot="1" x14ac:dyDescent="0.35">
      <c r="B240" s="133" t="s">
        <v>150</v>
      </c>
      <c r="C240" s="134">
        <f>COUNTIF(B192:B237,B240)</f>
        <v>2</v>
      </c>
      <c r="E240" s="133" t="s">
        <v>26</v>
      </c>
      <c r="F240" s="134">
        <f>COUNTIF(H192:H237,E240)</f>
        <v>2</v>
      </c>
      <c r="H240" s="157">
        <v>2.013888888888889E-2</v>
      </c>
      <c r="I240" s="135">
        <f>COUNTIF(F192:F237,"&lt;=00:29")</f>
        <v>45</v>
      </c>
    </row>
    <row r="241" spans="1:13" ht="15" thickBot="1" x14ac:dyDescent="0.35">
      <c r="B241" s="136" t="s">
        <v>161</v>
      </c>
      <c r="C241" s="135">
        <f>COUNTIF(B192:B238,B241)</f>
        <v>0</v>
      </c>
      <c r="E241" s="136" t="s">
        <v>29</v>
      </c>
      <c r="F241" s="135">
        <f>COUNTIF(H192:H237,E241)</f>
        <v>0</v>
      </c>
    </row>
    <row r="244" spans="1:13" ht="18" customHeight="1" thickBot="1" x14ac:dyDescent="0.35">
      <c r="A244" s="288" t="s">
        <v>393</v>
      </c>
      <c r="B244" s="288"/>
      <c r="C244" s="288"/>
      <c r="D244" s="288"/>
      <c r="E244" s="288"/>
      <c r="F244" s="288"/>
      <c r="G244" s="288"/>
      <c r="H244" s="288"/>
    </row>
    <row r="245" spans="1:13" ht="31.8" thickBot="1" x14ac:dyDescent="0.35">
      <c r="A245" s="3" t="s">
        <v>0</v>
      </c>
      <c r="B245" s="4" t="s">
        <v>158</v>
      </c>
      <c r="C245" s="5" t="s">
        <v>2</v>
      </c>
      <c r="D245" s="6" t="s">
        <v>159</v>
      </c>
      <c r="E245" s="7" t="s">
        <v>160</v>
      </c>
      <c r="F245" s="145" t="s">
        <v>3</v>
      </c>
      <c r="G245" s="146" t="s">
        <v>148</v>
      </c>
      <c r="H245" s="7" t="s">
        <v>6</v>
      </c>
      <c r="I245" s="7" t="s">
        <v>164</v>
      </c>
      <c r="J245" s="1"/>
      <c r="K245" s="1"/>
      <c r="L245" s="1"/>
      <c r="M245" s="1"/>
    </row>
    <row r="246" spans="1:13" x14ac:dyDescent="0.3">
      <c r="A246" s="36">
        <v>46083</v>
      </c>
      <c r="B246" s="8" t="s">
        <v>150</v>
      </c>
      <c r="C246" s="92" t="s">
        <v>409</v>
      </c>
      <c r="D246" s="14">
        <v>0.39583333333333331</v>
      </c>
      <c r="E246" s="14">
        <v>0.41111111111111109</v>
      </c>
      <c r="F246" s="153">
        <f>E246-D246</f>
        <v>1.5277777777777779E-2</v>
      </c>
      <c r="G246" s="159" t="s">
        <v>229</v>
      </c>
      <c r="H246" s="11" t="s">
        <v>25</v>
      </c>
      <c r="I246" s="132"/>
      <c r="J246" s="1"/>
      <c r="K246" s="2"/>
      <c r="L246" s="27"/>
      <c r="M246" s="28"/>
    </row>
    <row r="247" spans="1:13" x14ac:dyDescent="0.3">
      <c r="A247" s="232">
        <v>46084</v>
      </c>
      <c r="B247" s="8" t="s">
        <v>150</v>
      </c>
      <c r="C247" s="92" t="s">
        <v>366</v>
      </c>
      <c r="D247" s="128">
        <v>0.43402777777777779</v>
      </c>
      <c r="E247" s="128">
        <v>0.45694444444444443</v>
      </c>
      <c r="F247" s="154">
        <f>E247-D247</f>
        <v>2.2916666666666641E-2</v>
      </c>
      <c r="G247" s="159" t="s">
        <v>229</v>
      </c>
      <c r="H247" s="11" t="s">
        <v>25</v>
      </c>
      <c r="I247" s="134"/>
      <c r="J247" s="1"/>
      <c r="K247" s="2"/>
      <c r="L247" s="27"/>
      <c r="M247" s="28"/>
    </row>
    <row r="248" spans="1:13" x14ac:dyDescent="0.3">
      <c r="A248" s="232">
        <v>46084</v>
      </c>
      <c r="B248" s="8" t="s">
        <v>150</v>
      </c>
      <c r="C248" s="92" t="s">
        <v>410</v>
      </c>
      <c r="D248" s="128">
        <v>0.5</v>
      </c>
      <c r="E248" s="128">
        <v>0.55208333333333337</v>
      </c>
      <c r="F248" s="154">
        <f>E248-D248</f>
        <v>5.208333333333337E-2</v>
      </c>
      <c r="G248" s="159" t="s">
        <v>411</v>
      </c>
      <c r="H248" s="11" t="s">
        <v>25</v>
      </c>
      <c r="I248" s="134"/>
      <c r="J248" s="1"/>
      <c r="K248" s="2"/>
      <c r="L248" s="27"/>
      <c r="M248" s="28"/>
    </row>
    <row r="249" spans="1:13" x14ac:dyDescent="0.3">
      <c r="A249" s="232">
        <v>46085</v>
      </c>
      <c r="B249" s="8" t="s">
        <v>150</v>
      </c>
      <c r="C249" s="92" t="s">
        <v>330</v>
      </c>
      <c r="D249" s="128">
        <v>0.41388888888888886</v>
      </c>
      <c r="E249" s="128">
        <v>0.44027777777777777</v>
      </c>
      <c r="F249" s="154">
        <f t="shared" ref="F249:F253" si="2">E249-D249</f>
        <v>2.6388888888888906E-2</v>
      </c>
      <c r="G249" s="159" t="s">
        <v>411</v>
      </c>
      <c r="H249" s="11" t="s">
        <v>25</v>
      </c>
      <c r="I249" s="134"/>
      <c r="J249" s="1"/>
      <c r="K249" s="1"/>
      <c r="L249" s="1"/>
      <c r="M249" s="1"/>
    </row>
    <row r="250" spans="1:13" x14ac:dyDescent="0.3">
      <c r="A250" s="232">
        <v>46085</v>
      </c>
      <c r="B250" s="8" t="s">
        <v>150</v>
      </c>
      <c r="C250" s="92" t="s">
        <v>366</v>
      </c>
      <c r="D250" s="128">
        <v>0.44236111111111109</v>
      </c>
      <c r="E250" s="128">
        <v>0.46527777777777779</v>
      </c>
      <c r="F250" s="154">
        <f t="shared" si="2"/>
        <v>2.2916666666666696E-2</v>
      </c>
      <c r="G250" s="9" t="s">
        <v>229</v>
      </c>
      <c r="H250" s="11" t="s">
        <v>25</v>
      </c>
      <c r="I250" s="134"/>
    </row>
    <row r="251" spans="1:13" x14ac:dyDescent="0.3">
      <c r="A251" s="232">
        <v>46085</v>
      </c>
      <c r="B251" s="8" t="s">
        <v>150</v>
      </c>
      <c r="C251" s="92" t="s">
        <v>412</v>
      </c>
      <c r="D251" s="128">
        <v>0.47222222222222221</v>
      </c>
      <c r="E251" s="128">
        <v>0.48541666666666666</v>
      </c>
      <c r="F251" s="154">
        <f t="shared" si="2"/>
        <v>1.3194444444444453E-2</v>
      </c>
      <c r="G251" s="159" t="s">
        <v>229</v>
      </c>
      <c r="H251" s="11" t="s">
        <v>25</v>
      </c>
      <c r="I251" s="134"/>
    </row>
    <row r="252" spans="1:13" x14ac:dyDescent="0.3">
      <c r="A252" s="36">
        <v>46087</v>
      </c>
      <c r="B252" s="8" t="s">
        <v>150</v>
      </c>
      <c r="C252" s="32" t="s">
        <v>409</v>
      </c>
      <c r="D252" s="14">
        <v>0.38541666666666669</v>
      </c>
      <c r="E252" s="14">
        <v>0.38958333333333334</v>
      </c>
      <c r="F252" s="154">
        <f t="shared" si="2"/>
        <v>4.1666666666666519E-3</v>
      </c>
      <c r="G252" s="159" t="s">
        <v>411</v>
      </c>
      <c r="H252" s="15" t="s">
        <v>25</v>
      </c>
      <c r="I252" s="134"/>
    </row>
    <row r="253" spans="1:13" ht="14.4" customHeight="1" x14ac:dyDescent="0.3">
      <c r="A253" s="232">
        <v>46090</v>
      </c>
      <c r="B253" s="8" t="s">
        <v>150</v>
      </c>
      <c r="C253" s="92" t="s">
        <v>366</v>
      </c>
      <c r="D253" s="128">
        <v>0.40277777777777779</v>
      </c>
      <c r="E253" s="128">
        <v>0.4375</v>
      </c>
      <c r="F253" s="154">
        <f t="shared" si="2"/>
        <v>3.472222222222221E-2</v>
      </c>
      <c r="G253" s="159" t="s">
        <v>411</v>
      </c>
      <c r="H253" s="11" t="s">
        <v>25</v>
      </c>
      <c r="I253" s="134"/>
    </row>
    <row r="254" spans="1:13" ht="14.4" customHeight="1" x14ac:dyDescent="0.3">
      <c r="A254" s="36"/>
      <c r="B254" s="8"/>
      <c r="C254" s="32"/>
      <c r="D254" s="14"/>
      <c r="E254" s="14"/>
      <c r="F254" s="154">
        <f t="shared" ref="F254:F257" si="3">E254-D254</f>
        <v>0</v>
      </c>
      <c r="G254" s="159"/>
      <c r="H254" s="11"/>
      <c r="I254" s="134"/>
    </row>
    <row r="255" spans="1:13" ht="13.95" customHeight="1" x14ac:dyDescent="0.3">
      <c r="A255" s="36"/>
      <c r="B255" s="8"/>
      <c r="C255" s="32"/>
      <c r="D255" s="233"/>
      <c r="E255" s="14"/>
      <c r="F255" s="154">
        <f t="shared" si="3"/>
        <v>0</v>
      </c>
      <c r="G255" s="9"/>
      <c r="H255" s="11"/>
      <c r="I255" s="134"/>
    </row>
    <row r="256" spans="1:13" ht="13.95" customHeight="1" x14ac:dyDescent="0.3">
      <c r="A256" s="232">
        <v>46097</v>
      </c>
      <c r="B256" s="8" t="s">
        <v>149</v>
      </c>
      <c r="C256" s="92" t="s">
        <v>425</v>
      </c>
      <c r="D256" s="128">
        <v>0.38194444444444442</v>
      </c>
      <c r="E256" s="8">
        <v>0.40625</v>
      </c>
      <c r="F256" s="154">
        <f t="shared" si="3"/>
        <v>2.430555555555558E-2</v>
      </c>
      <c r="G256" s="159" t="s">
        <v>411</v>
      </c>
      <c r="H256" s="11" t="s">
        <v>25</v>
      </c>
      <c r="I256" s="134"/>
    </row>
    <row r="257" spans="1:9" x14ac:dyDescent="0.3">
      <c r="A257" s="232"/>
      <c r="B257" s="8"/>
      <c r="C257" s="92"/>
      <c r="D257" s="128"/>
      <c r="E257" s="8"/>
      <c r="F257" s="154">
        <f t="shared" si="3"/>
        <v>0</v>
      </c>
      <c r="G257" s="9"/>
      <c r="H257" s="11"/>
      <c r="I257" s="134"/>
    </row>
    <row r="258" spans="1:9" x14ac:dyDescent="0.3">
      <c r="A258" s="232"/>
      <c r="B258" s="8"/>
      <c r="C258" s="92"/>
      <c r="D258" s="8"/>
      <c r="E258" s="128"/>
      <c r="F258" s="154">
        <f>E258-D258</f>
        <v>0</v>
      </c>
      <c r="G258" s="9"/>
      <c r="H258" s="11"/>
      <c r="I258" s="134"/>
    </row>
    <row r="259" spans="1:9" ht="14.4" customHeight="1" x14ac:dyDescent="0.3">
      <c r="A259" s="232"/>
      <c r="B259" s="8"/>
      <c r="C259" s="92"/>
      <c r="D259" s="8"/>
      <c r="E259" s="8"/>
      <c r="F259" s="154">
        <f t="shared" ref="F259:F291" si="4">E259-D259</f>
        <v>0</v>
      </c>
      <c r="G259" s="159"/>
      <c r="H259" s="11"/>
      <c r="I259" s="134"/>
    </row>
    <row r="260" spans="1:9" x14ac:dyDescent="0.3">
      <c r="A260" s="240"/>
      <c r="B260" s="8"/>
      <c r="C260" s="121"/>
      <c r="D260" s="241"/>
      <c r="E260" s="241"/>
      <c r="F260" s="154">
        <f t="shared" si="4"/>
        <v>0</v>
      </c>
      <c r="G260" s="9"/>
      <c r="H260" s="11"/>
      <c r="I260" s="134"/>
    </row>
    <row r="261" spans="1:9" x14ac:dyDescent="0.3">
      <c r="A261" s="240"/>
      <c r="B261" s="8"/>
      <c r="C261" s="121"/>
      <c r="D261" s="242"/>
      <c r="E261" s="242"/>
      <c r="F261" s="154">
        <f t="shared" si="4"/>
        <v>0</v>
      </c>
      <c r="G261" s="159"/>
      <c r="H261" s="11"/>
      <c r="I261" s="134"/>
    </row>
    <row r="262" spans="1:9" x14ac:dyDescent="0.3">
      <c r="A262" s="127"/>
      <c r="B262" s="8"/>
      <c r="C262" s="121"/>
      <c r="D262" s="242"/>
      <c r="E262" s="242"/>
      <c r="F262" s="154">
        <f t="shared" si="4"/>
        <v>0</v>
      </c>
      <c r="G262" s="159"/>
      <c r="H262" s="11"/>
      <c r="I262" s="134"/>
    </row>
    <row r="263" spans="1:9" x14ac:dyDescent="0.3">
      <c r="A263" s="127"/>
      <c r="B263" s="8"/>
      <c r="C263" s="121"/>
      <c r="D263" s="242"/>
      <c r="E263" s="242"/>
      <c r="F263" s="154">
        <f t="shared" si="4"/>
        <v>0</v>
      </c>
      <c r="G263" s="159"/>
      <c r="H263" s="11"/>
      <c r="I263" s="134"/>
    </row>
    <row r="264" spans="1:9" x14ac:dyDescent="0.3">
      <c r="A264" s="127"/>
      <c r="B264" s="8"/>
      <c r="C264" s="121"/>
      <c r="D264" s="242"/>
      <c r="E264" s="242"/>
      <c r="F264" s="154">
        <f t="shared" si="4"/>
        <v>0</v>
      </c>
      <c r="G264" s="159"/>
      <c r="H264" s="11"/>
      <c r="I264" s="134"/>
    </row>
    <row r="265" spans="1:9" x14ac:dyDescent="0.3">
      <c r="A265" s="126"/>
      <c r="B265" s="8"/>
      <c r="C265" s="92"/>
      <c r="D265" s="8"/>
      <c r="E265" s="8"/>
      <c r="F265" s="154">
        <f t="shared" si="4"/>
        <v>0</v>
      </c>
      <c r="G265" s="9"/>
      <c r="H265" s="11"/>
      <c r="I265" s="134"/>
    </row>
    <row r="266" spans="1:9" x14ac:dyDescent="0.3">
      <c r="A266" s="126"/>
      <c r="B266" s="8"/>
      <c r="C266" s="92"/>
      <c r="D266" s="8"/>
      <c r="E266" s="8"/>
      <c r="F266" s="154">
        <f t="shared" si="4"/>
        <v>0</v>
      </c>
      <c r="G266" s="149"/>
      <c r="H266" s="11"/>
      <c r="I266" s="134"/>
    </row>
    <row r="267" spans="1:9" x14ac:dyDescent="0.3">
      <c r="A267" s="126"/>
      <c r="B267" s="8"/>
      <c r="C267" s="92"/>
      <c r="D267" s="8"/>
      <c r="E267" s="8"/>
      <c r="F267" s="154">
        <f t="shared" si="4"/>
        <v>0</v>
      </c>
      <c r="G267" s="149"/>
      <c r="H267" s="11"/>
      <c r="I267" s="134"/>
    </row>
    <row r="268" spans="1:9" x14ac:dyDescent="0.3">
      <c r="A268" s="126"/>
      <c r="B268" s="8"/>
      <c r="C268" s="92"/>
      <c r="D268" s="8"/>
      <c r="E268" s="8"/>
      <c r="F268" s="154">
        <f t="shared" si="4"/>
        <v>0</v>
      </c>
      <c r="G268" s="9"/>
      <c r="H268" s="11"/>
      <c r="I268" s="134"/>
    </row>
    <row r="269" spans="1:9" x14ac:dyDescent="0.3">
      <c r="A269" s="126"/>
      <c r="B269" s="8"/>
      <c r="C269" s="92"/>
      <c r="D269" s="8"/>
      <c r="E269" s="8"/>
      <c r="F269" s="154">
        <f t="shared" si="4"/>
        <v>0</v>
      </c>
      <c r="G269" s="9"/>
      <c r="H269" s="11"/>
      <c r="I269" s="134"/>
    </row>
    <row r="270" spans="1:9" x14ac:dyDescent="0.3">
      <c r="A270" s="126"/>
      <c r="B270" s="8"/>
      <c r="C270" s="122"/>
      <c r="D270" s="8"/>
      <c r="E270" s="8"/>
      <c r="F270" s="154">
        <f t="shared" si="4"/>
        <v>0</v>
      </c>
      <c r="G270" s="9"/>
      <c r="H270" s="11"/>
      <c r="I270" s="134"/>
    </row>
    <row r="271" spans="1:9" x14ac:dyDescent="0.3">
      <c r="A271" s="126"/>
      <c r="B271" s="8"/>
      <c r="C271" s="122"/>
      <c r="D271" s="8"/>
      <c r="E271" s="8"/>
      <c r="F271" s="154">
        <f t="shared" si="4"/>
        <v>0</v>
      </c>
      <c r="G271" s="9"/>
      <c r="H271" s="11"/>
      <c r="I271" s="134"/>
    </row>
    <row r="272" spans="1:9" x14ac:dyDescent="0.3">
      <c r="A272" s="126"/>
      <c r="B272" s="8"/>
      <c r="C272" s="121"/>
      <c r="D272" s="8"/>
      <c r="E272" s="8"/>
      <c r="F272" s="154">
        <f t="shared" si="4"/>
        <v>0</v>
      </c>
      <c r="G272" s="9"/>
      <c r="H272" s="11"/>
      <c r="I272" s="134"/>
    </row>
    <row r="273" spans="1:9" x14ac:dyDescent="0.3">
      <c r="A273" s="127"/>
      <c r="B273" s="8"/>
      <c r="C273" s="121"/>
      <c r="D273" s="8"/>
      <c r="E273" s="8"/>
      <c r="F273" s="154">
        <f t="shared" si="4"/>
        <v>0</v>
      </c>
      <c r="G273" s="9"/>
      <c r="H273" s="11"/>
      <c r="I273" s="134"/>
    </row>
    <row r="274" spans="1:9" x14ac:dyDescent="0.3">
      <c r="A274" s="127"/>
      <c r="B274" s="8"/>
      <c r="C274" s="121"/>
      <c r="D274" s="8"/>
      <c r="E274" s="8"/>
      <c r="F274" s="154">
        <f t="shared" si="4"/>
        <v>0</v>
      </c>
      <c r="G274" s="9"/>
      <c r="H274" s="11"/>
      <c r="I274" s="134"/>
    </row>
    <row r="275" spans="1:9" x14ac:dyDescent="0.3">
      <c r="A275" s="127"/>
      <c r="B275" s="8"/>
      <c r="C275" s="121"/>
      <c r="D275" s="8"/>
      <c r="E275" s="8"/>
      <c r="F275" s="154">
        <f t="shared" si="4"/>
        <v>0</v>
      </c>
      <c r="G275" s="9"/>
      <c r="H275" s="11"/>
      <c r="I275" s="134"/>
    </row>
    <row r="276" spans="1:9" x14ac:dyDescent="0.3">
      <c r="A276" s="127"/>
      <c r="B276" s="8"/>
      <c r="C276" s="121"/>
      <c r="D276" s="8"/>
      <c r="E276" s="8"/>
      <c r="F276" s="154">
        <f t="shared" si="4"/>
        <v>0</v>
      </c>
      <c r="G276" s="9"/>
      <c r="H276" s="11"/>
      <c r="I276" s="134"/>
    </row>
    <row r="277" spans="1:9" x14ac:dyDescent="0.3">
      <c r="A277" s="127"/>
      <c r="B277" s="8"/>
      <c r="C277" s="121"/>
      <c r="D277" s="8"/>
      <c r="E277" s="8"/>
      <c r="F277" s="154">
        <f t="shared" si="4"/>
        <v>0</v>
      </c>
      <c r="G277" s="9"/>
      <c r="H277" s="11"/>
      <c r="I277" s="134"/>
    </row>
    <row r="278" spans="1:9" x14ac:dyDescent="0.3">
      <c r="A278" s="127"/>
      <c r="B278" s="8"/>
      <c r="C278" s="121"/>
      <c r="D278" s="8"/>
      <c r="E278" s="8"/>
      <c r="F278" s="154">
        <f t="shared" si="4"/>
        <v>0</v>
      </c>
      <c r="G278" s="9"/>
      <c r="H278" s="11"/>
      <c r="I278" s="134"/>
    </row>
    <row r="279" spans="1:9" x14ac:dyDescent="0.3">
      <c r="A279" s="96"/>
      <c r="B279" s="8"/>
      <c r="C279" s="32"/>
      <c r="D279" s="14"/>
      <c r="E279" s="14"/>
      <c r="F279" s="154">
        <f t="shared" si="4"/>
        <v>0</v>
      </c>
      <c r="G279" s="9"/>
      <c r="H279" s="11"/>
      <c r="I279" s="134"/>
    </row>
    <row r="280" spans="1:9" x14ac:dyDescent="0.3">
      <c r="A280" s="99"/>
      <c r="B280" s="8"/>
      <c r="C280" s="32"/>
      <c r="D280" s="14"/>
      <c r="E280" s="14"/>
      <c r="F280" s="154">
        <f t="shared" si="4"/>
        <v>0</v>
      </c>
      <c r="G280" s="9"/>
      <c r="H280" s="11"/>
      <c r="I280" s="134"/>
    </row>
    <row r="281" spans="1:9" x14ac:dyDescent="0.3">
      <c r="A281" s="99"/>
      <c r="B281" s="8"/>
      <c r="C281" s="85"/>
      <c r="D281" s="14"/>
      <c r="E281" s="14"/>
      <c r="F281" s="154">
        <f t="shared" si="4"/>
        <v>0</v>
      </c>
      <c r="G281" s="9"/>
      <c r="H281" s="11"/>
      <c r="I281" s="134"/>
    </row>
    <row r="282" spans="1:9" x14ac:dyDescent="0.3">
      <c r="A282" s="99"/>
      <c r="B282" s="8"/>
      <c r="C282" s="85"/>
      <c r="D282" s="14"/>
      <c r="E282" s="14"/>
      <c r="F282" s="154">
        <f t="shared" si="4"/>
        <v>0</v>
      </c>
      <c r="G282" s="9"/>
      <c r="H282" s="11"/>
      <c r="I282" s="134"/>
    </row>
    <row r="283" spans="1:9" x14ac:dyDescent="0.3">
      <c r="A283" s="99"/>
      <c r="B283" s="8"/>
      <c r="C283" s="16"/>
      <c r="D283" s="14"/>
      <c r="E283" s="14"/>
      <c r="F283" s="154">
        <f t="shared" si="4"/>
        <v>0</v>
      </c>
      <c r="G283" s="147"/>
      <c r="H283" s="11"/>
      <c r="I283" s="134"/>
    </row>
    <row r="284" spans="1:9" x14ac:dyDescent="0.3">
      <c r="A284" s="99"/>
      <c r="B284" s="8"/>
      <c r="C284" s="16"/>
      <c r="D284" s="14"/>
      <c r="E284" s="14"/>
      <c r="F284" s="154">
        <f t="shared" si="4"/>
        <v>0</v>
      </c>
      <c r="G284" s="147"/>
      <c r="H284" s="11"/>
      <c r="I284" s="134"/>
    </row>
    <row r="285" spans="1:9" x14ac:dyDescent="0.3">
      <c r="A285" s="99"/>
      <c r="B285" s="8"/>
      <c r="C285" s="16"/>
      <c r="D285" s="14"/>
      <c r="E285" s="14"/>
      <c r="F285" s="154">
        <f t="shared" si="4"/>
        <v>0</v>
      </c>
      <c r="G285" s="147"/>
      <c r="H285" s="11"/>
      <c r="I285" s="134"/>
    </row>
    <row r="286" spans="1:9" x14ac:dyDescent="0.3">
      <c r="A286" s="99"/>
      <c r="B286" s="8"/>
      <c r="C286" s="16"/>
      <c r="D286" s="14"/>
      <c r="E286" s="14"/>
      <c r="F286" s="154">
        <f t="shared" si="4"/>
        <v>0</v>
      </c>
      <c r="G286" s="147"/>
      <c r="H286" s="11"/>
      <c r="I286" s="134"/>
    </row>
    <row r="287" spans="1:9" x14ac:dyDescent="0.3">
      <c r="A287" s="98"/>
      <c r="B287" s="8"/>
      <c r="C287" s="16"/>
      <c r="D287" s="14"/>
      <c r="E287" s="14"/>
      <c r="F287" s="154">
        <f t="shared" si="4"/>
        <v>0</v>
      </c>
      <c r="G287" s="147"/>
      <c r="H287" s="11"/>
      <c r="I287" s="134"/>
    </row>
    <row r="288" spans="1:9" x14ac:dyDescent="0.3">
      <c r="A288" s="98"/>
      <c r="B288" s="8"/>
      <c r="C288" s="16"/>
      <c r="D288" s="14"/>
      <c r="E288" s="14"/>
      <c r="F288" s="154">
        <f t="shared" si="4"/>
        <v>0</v>
      </c>
      <c r="G288" s="147"/>
      <c r="H288" s="11"/>
      <c r="I288" s="134"/>
    </row>
    <row r="289" spans="1:13" x14ac:dyDescent="0.3">
      <c r="A289" s="99"/>
      <c r="B289" s="8"/>
      <c r="C289" s="16"/>
      <c r="D289" s="14"/>
      <c r="E289" s="14"/>
      <c r="F289" s="154">
        <f t="shared" si="4"/>
        <v>0</v>
      </c>
      <c r="G289" s="147"/>
      <c r="H289" s="11"/>
      <c r="I289" s="134"/>
    </row>
    <row r="290" spans="1:13" x14ac:dyDescent="0.3">
      <c r="A290" s="99"/>
      <c r="B290" s="8"/>
      <c r="C290" s="16"/>
      <c r="D290" s="14"/>
      <c r="E290" s="14"/>
      <c r="F290" s="154">
        <f t="shared" si="4"/>
        <v>0</v>
      </c>
      <c r="G290" s="147"/>
      <c r="H290" s="11"/>
      <c r="I290" s="134"/>
    </row>
    <row r="291" spans="1:13" ht="15" thickBot="1" x14ac:dyDescent="0.35">
      <c r="A291" s="100"/>
      <c r="B291" s="130"/>
      <c r="C291" s="102"/>
      <c r="D291" s="101"/>
      <c r="E291" s="150"/>
      <c r="F291" s="155">
        <f t="shared" si="4"/>
        <v>0</v>
      </c>
      <c r="G291" s="148"/>
      <c r="H291" s="152"/>
      <c r="I291" s="135"/>
    </row>
    <row r="292" spans="1:13" ht="18.600000000000001" thickBot="1" x14ac:dyDescent="0.4">
      <c r="B292" s="29"/>
      <c r="C292" s="30" t="s">
        <v>22</v>
      </c>
      <c r="D292" s="31">
        <f>SUM(D246:D291)</f>
        <v>3.8284722222222216</v>
      </c>
      <c r="F292" s="289"/>
      <c r="G292" s="289"/>
    </row>
    <row r="293" spans="1:13" x14ac:dyDescent="0.3">
      <c r="B293" s="131" t="s">
        <v>149</v>
      </c>
      <c r="C293" s="132">
        <f>COUNTIF(B246:B291,B293)</f>
        <v>1</v>
      </c>
      <c r="E293" s="131" t="s">
        <v>25</v>
      </c>
      <c r="F293" s="132">
        <f>COUNTIF(H246:H291,E293)</f>
        <v>9</v>
      </c>
      <c r="H293" s="156">
        <v>2.0833333333333332E-2</v>
      </c>
      <c r="I293" s="132">
        <f>COUNTIF(F246:F291,"&gt;=00:30")</f>
        <v>6</v>
      </c>
    </row>
    <row r="294" spans="1:13" ht="15" thickBot="1" x14ac:dyDescent="0.35">
      <c r="B294" s="133" t="s">
        <v>150</v>
      </c>
      <c r="C294" s="134">
        <f>COUNTIF(B246:B291,B294)</f>
        <v>8</v>
      </c>
      <c r="E294" s="133" t="s">
        <v>26</v>
      </c>
      <c r="F294" s="134">
        <f>COUNTIF(H246:H291,E294)</f>
        <v>0</v>
      </c>
      <c r="H294" s="157">
        <v>2.013888888888889E-2</v>
      </c>
      <c r="I294" s="135">
        <f>COUNTIF(F246:F291,"&lt;=00:29")</f>
        <v>40</v>
      </c>
    </row>
    <row r="295" spans="1:13" ht="15" thickBot="1" x14ac:dyDescent="0.35">
      <c r="B295" s="136" t="s">
        <v>161</v>
      </c>
      <c r="C295" s="135">
        <f>COUNTIF(B246:B292,B295)</f>
        <v>0</v>
      </c>
      <c r="E295" s="136" t="s">
        <v>29</v>
      </c>
      <c r="F295" s="135">
        <f>COUNTIF(H246:H291,E295)</f>
        <v>0</v>
      </c>
    </row>
    <row r="298" spans="1:13" ht="18" customHeight="1" thickBot="1" x14ac:dyDescent="0.35">
      <c r="A298" s="288" t="s">
        <v>212</v>
      </c>
      <c r="B298" s="288"/>
      <c r="C298" s="288"/>
      <c r="D298" s="288"/>
      <c r="E298" s="288"/>
      <c r="F298" s="288"/>
      <c r="G298" s="288"/>
      <c r="H298" s="288"/>
    </row>
    <row r="299" spans="1:13" ht="31.8" thickBot="1" x14ac:dyDescent="0.35">
      <c r="A299" s="3" t="s">
        <v>0</v>
      </c>
      <c r="B299" s="4" t="s">
        <v>158</v>
      </c>
      <c r="C299" s="5" t="s">
        <v>2</v>
      </c>
      <c r="D299" s="6" t="s">
        <v>159</v>
      </c>
      <c r="E299" s="7" t="s">
        <v>160</v>
      </c>
      <c r="F299" s="145" t="s">
        <v>3</v>
      </c>
      <c r="G299" s="146" t="s">
        <v>148</v>
      </c>
      <c r="H299" s="7" t="s">
        <v>6</v>
      </c>
      <c r="I299" s="7" t="s">
        <v>164</v>
      </c>
      <c r="J299" s="1"/>
      <c r="K299" s="1"/>
      <c r="L299" s="1"/>
      <c r="M299" s="1"/>
    </row>
    <row r="300" spans="1:13" x14ac:dyDescent="0.3">
      <c r="A300" s="169">
        <v>46057</v>
      </c>
      <c r="B300" s="124" t="s">
        <v>150</v>
      </c>
      <c r="C300" s="125" t="s">
        <v>315</v>
      </c>
      <c r="D300" s="170">
        <v>0.375</v>
      </c>
      <c r="E300" s="170">
        <v>0.40625</v>
      </c>
      <c r="F300" s="153">
        <f>E300-D300</f>
        <v>3.125E-2</v>
      </c>
      <c r="G300" s="162" t="s">
        <v>324</v>
      </c>
      <c r="H300" s="151" t="s">
        <v>25</v>
      </c>
      <c r="I300" s="132"/>
      <c r="J300" s="1"/>
      <c r="K300" s="2"/>
      <c r="L300" s="27"/>
      <c r="M300" s="28"/>
    </row>
    <row r="301" spans="1:13" x14ac:dyDescent="0.3">
      <c r="A301" s="126">
        <v>46058</v>
      </c>
      <c r="B301" s="8" t="s">
        <v>150</v>
      </c>
      <c r="C301" s="92" t="s">
        <v>316</v>
      </c>
      <c r="D301" s="128">
        <v>0.39583333333333331</v>
      </c>
      <c r="E301" s="128">
        <v>0.4236111111111111</v>
      </c>
      <c r="F301" s="154">
        <f>E301-D301</f>
        <v>2.777777777777779E-2</v>
      </c>
      <c r="G301" s="159" t="s">
        <v>324</v>
      </c>
      <c r="H301" s="11" t="s">
        <v>25</v>
      </c>
      <c r="I301" s="134"/>
      <c r="J301" s="1"/>
      <c r="K301" s="2"/>
      <c r="L301" s="27"/>
      <c r="M301" s="28"/>
    </row>
    <row r="302" spans="1:13" x14ac:dyDescent="0.3">
      <c r="A302" s="126">
        <v>46058</v>
      </c>
      <c r="B302" s="8" t="s">
        <v>149</v>
      </c>
      <c r="C302" s="92" t="s">
        <v>317</v>
      </c>
      <c r="D302" s="128">
        <v>0.4236111111111111</v>
      </c>
      <c r="E302" s="128">
        <v>0.46180555555555558</v>
      </c>
      <c r="F302" s="154">
        <f>E302-D302</f>
        <v>3.8194444444444475E-2</v>
      </c>
      <c r="G302" s="159" t="s">
        <v>324</v>
      </c>
      <c r="H302" s="11" t="s">
        <v>26</v>
      </c>
      <c r="I302" s="134"/>
      <c r="J302" s="1"/>
      <c r="K302" s="2"/>
      <c r="L302" s="27"/>
      <c r="M302" s="28"/>
    </row>
    <row r="303" spans="1:13" x14ac:dyDescent="0.3">
      <c r="A303" s="126">
        <v>46058</v>
      </c>
      <c r="B303" s="8" t="s">
        <v>161</v>
      </c>
      <c r="C303" s="92" t="s">
        <v>318</v>
      </c>
      <c r="D303" s="128">
        <v>0.47916666666666669</v>
      </c>
      <c r="E303" s="128">
        <v>0.51041666666666663</v>
      </c>
      <c r="F303" s="154">
        <f t="shared" ref="F303:F311" si="5">E303-D303</f>
        <v>3.1249999999999944E-2</v>
      </c>
      <c r="G303" s="159" t="s">
        <v>324</v>
      </c>
      <c r="H303" s="11" t="s">
        <v>25</v>
      </c>
      <c r="I303" s="134"/>
      <c r="J303" s="1"/>
      <c r="K303" s="1"/>
      <c r="L303" s="1"/>
      <c r="M303" s="1"/>
    </row>
    <row r="304" spans="1:13" x14ac:dyDescent="0.3">
      <c r="A304" s="126">
        <v>46059</v>
      </c>
      <c r="B304" s="8" t="s">
        <v>149</v>
      </c>
      <c r="C304" s="92" t="s">
        <v>319</v>
      </c>
      <c r="D304" s="128">
        <v>0.59027777777777779</v>
      </c>
      <c r="E304" s="128">
        <v>0.625</v>
      </c>
      <c r="F304" s="154">
        <f t="shared" si="5"/>
        <v>3.472222222222221E-2</v>
      </c>
      <c r="G304" s="9" t="s">
        <v>325</v>
      </c>
      <c r="H304" s="11" t="s">
        <v>25</v>
      </c>
      <c r="I304" s="134"/>
    </row>
    <row r="305" spans="1:9" x14ac:dyDescent="0.3">
      <c r="A305" s="126">
        <v>46059</v>
      </c>
      <c r="B305" s="8" t="s">
        <v>149</v>
      </c>
      <c r="C305" s="92" t="s">
        <v>320</v>
      </c>
      <c r="D305" s="128">
        <v>0.63611111111111107</v>
      </c>
      <c r="E305" s="128">
        <v>0.6430555555555556</v>
      </c>
      <c r="F305" s="154">
        <f t="shared" si="5"/>
        <v>6.9444444444445308E-3</v>
      </c>
      <c r="G305" s="159" t="s">
        <v>324</v>
      </c>
      <c r="H305" s="11" t="s">
        <v>26</v>
      </c>
      <c r="I305" s="134"/>
    </row>
    <row r="306" spans="1:9" x14ac:dyDescent="0.3">
      <c r="A306" s="96">
        <v>46064</v>
      </c>
      <c r="B306" s="8" t="s">
        <v>149</v>
      </c>
      <c r="C306" s="32" t="s">
        <v>321</v>
      </c>
      <c r="D306" s="14">
        <v>0.375</v>
      </c>
      <c r="E306" s="14">
        <v>0.42152777777777778</v>
      </c>
      <c r="F306" s="154">
        <f t="shared" si="5"/>
        <v>4.6527777777777779E-2</v>
      </c>
      <c r="G306" s="159" t="s">
        <v>324</v>
      </c>
      <c r="H306" s="15" t="s">
        <v>26</v>
      </c>
      <c r="I306" s="134"/>
    </row>
    <row r="307" spans="1:9" ht="14.4" customHeight="1" x14ac:dyDescent="0.3">
      <c r="A307" s="126">
        <v>46064</v>
      </c>
      <c r="B307" s="8" t="s">
        <v>149</v>
      </c>
      <c r="C307" s="92" t="s">
        <v>322</v>
      </c>
      <c r="D307" s="128">
        <v>0.63541666666666663</v>
      </c>
      <c r="E307" s="128">
        <v>0.67013888888888884</v>
      </c>
      <c r="F307" s="154">
        <f t="shared" si="5"/>
        <v>3.472222222222221E-2</v>
      </c>
      <c r="G307" s="9" t="s">
        <v>325</v>
      </c>
      <c r="H307" s="11" t="s">
        <v>26</v>
      </c>
      <c r="I307" s="134"/>
    </row>
    <row r="308" spans="1:9" ht="14.4" customHeight="1" x14ac:dyDescent="0.3">
      <c r="A308" s="96">
        <v>46065</v>
      </c>
      <c r="B308" s="8" t="s">
        <v>149</v>
      </c>
      <c r="C308" s="32" t="s">
        <v>319</v>
      </c>
      <c r="D308" s="14">
        <v>0.39583333333333331</v>
      </c>
      <c r="E308" s="14">
        <v>0.44097222222222221</v>
      </c>
      <c r="F308" s="154">
        <f t="shared" si="5"/>
        <v>4.5138888888888895E-2</v>
      </c>
      <c r="G308" s="159" t="s">
        <v>324</v>
      </c>
      <c r="H308" s="11" t="s">
        <v>25</v>
      </c>
      <c r="I308" s="134"/>
    </row>
    <row r="309" spans="1:9" ht="13.95" customHeight="1" x14ac:dyDescent="0.3">
      <c r="A309" s="96">
        <v>46065</v>
      </c>
      <c r="B309" s="8" t="s">
        <v>150</v>
      </c>
      <c r="C309" s="32" t="s">
        <v>316</v>
      </c>
      <c r="D309" s="233">
        <v>0.47708333333333336</v>
      </c>
      <c r="E309" s="14">
        <v>0.5131944444444444</v>
      </c>
      <c r="F309" s="154">
        <f t="shared" si="5"/>
        <v>3.6111111111111038E-2</v>
      </c>
      <c r="G309" s="9" t="s">
        <v>325</v>
      </c>
      <c r="H309" s="11" t="s">
        <v>25</v>
      </c>
      <c r="I309" s="134"/>
    </row>
    <row r="310" spans="1:9" ht="13.95" customHeight="1" x14ac:dyDescent="0.3">
      <c r="A310" s="126">
        <v>46066</v>
      </c>
      <c r="B310" s="8" t="s">
        <v>149</v>
      </c>
      <c r="C310" s="92" t="s">
        <v>323</v>
      </c>
      <c r="D310" s="128">
        <v>0.49791666666666667</v>
      </c>
      <c r="E310" s="8">
        <v>0.54861111111111116</v>
      </c>
      <c r="F310" s="154">
        <f t="shared" si="5"/>
        <v>5.0694444444444486E-2</v>
      </c>
      <c r="G310" s="159" t="s">
        <v>324</v>
      </c>
      <c r="H310" s="11" t="s">
        <v>26</v>
      </c>
      <c r="I310" s="134"/>
    </row>
    <row r="311" spans="1:9" x14ac:dyDescent="0.3">
      <c r="A311" s="126">
        <v>46069</v>
      </c>
      <c r="B311" s="8" t="s">
        <v>149</v>
      </c>
      <c r="C311" s="92" t="s">
        <v>352</v>
      </c>
      <c r="D311" s="128">
        <v>0.4236111111111111</v>
      </c>
      <c r="E311" s="8">
        <v>0.44166666666666665</v>
      </c>
      <c r="F311" s="154">
        <f t="shared" si="5"/>
        <v>1.8055555555555547E-2</v>
      </c>
      <c r="G311" s="9" t="s">
        <v>355</v>
      </c>
      <c r="H311" s="11" t="s">
        <v>25</v>
      </c>
      <c r="I311" s="134"/>
    </row>
    <row r="312" spans="1:9" x14ac:dyDescent="0.3">
      <c r="A312" s="126">
        <v>46069</v>
      </c>
      <c r="B312" s="8" t="s">
        <v>149</v>
      </c>
      <c r="C312" s="92" t="s">
        <v>353</v>
      </c>
      <c r="D312" s="8">
        <v>0.45833333333333331</v>
      </c>
      <c r="E312" s="128">
        <v>0.47361111111111109</v>
      </c>
      <c r="F312" s="154">
        <f>E312-D312</f>
        <v>1.5277777777777779E-2</v>
      </c>
      <c r="G312" s="9" t="s">
        <v>355</v>
      </c>
      <c r="H312" s="11" t="s">
        <v>25</v>
      </c>
      <c r="I312" s="134"/>
    </row>
    <row r="313" spans="1:9" ht="14.4" customHeight="1" x14ac:dyDescent="0.3">
      <c r="A313" s="126">
        <v>46072</v>
      </c>
      <c r="B313" s="8" t="s">
        <v>149</v>
      </c>
      <c r="C313" s="92" t="s">
        <v>354</v>
      </c>
      <c r="D313" s="8">
        <v>0.5</v>
      </c>
      <c r="E313" s="8">
        <v>0.54583333333333328</v>
      </c>
      <c r="F313" s="154">
        <f t="shared" ref="F313:F318" si="6">E313-D313</f>
        <v>4.5833333333333282E-2</v>
      </c>
      <c r="G313" s="159" t="s">
        <v>324</v>
      </c>
      <c r="H313" s="11" t="s">
        <v>26</v>
      </c>
      <c r="I313" s="134"/>
    </row>
    <row r="314" spans="1:9" x14ac:dyDescent="0.3">
      <c r="A314" s="127">
        <v>46077</v>
      </c>
      <c r="B314" s="8" t="s">
        <v>150</v>
      </c>
      <c r="C314" s="121" t="s">
        <v>352</v>
      </c>
      <c r="D314" s="241">
        <v>0.53055555555555556</v>
      </c>
      <c r="E314" s="241">
        <v>0.55555555555555558</v>
      </c>
      <c r="F314" s="154">
        <f t="shared" si="6"/>
        <v>2.5000000000000022E-2</v>
      </c>
      <c r="G314" s="9" t="s">
        <v>355</v>
      </c>
      <c r="H314" s="11" t="s">
        <v>25</v>
      </c>
      <c r="I314" s="134"/>
    </row>
    <row r="315" spans="1:9" x14ac:dyDescent="0.3">
      <c r="A315" s="127">
        <v>46079</v>
      </c>
      <c r="B315" s="8" t="s">
        <v>150</v>
      </c>
      <c r="C315" s="121" t="s">
        <v>378</v>
      </c>
      <c r="D315" s="242">
        <v>0.39583333333333331</v>
      </c>
      <c r="E315" s="242">
        <v>0.41249999999999998</v>
      </c>
      <c r="F315" s="154">
        <f t="shared" si="6"/>
        <v>1.6666666666666663E-2</v>
      </c>
      <c r="G315" s="159" t="s">
        <v>324</v>
      </c>
      <c r="H315" s="11" t="s">
        <v>25</v>
      </c>
      <c r="I315" s="134"/>
    </row>
    <row r="316" spans="1:9" x14ac:dyDescent="0.3">
      <c r="A316" s="127">
        <v>46080</v>
      </c>
      <c r="B316" s="8" t="s">
        <v>149</v>
      </c>
      <c r="C316" s="121" t="s">
        <v>379</v>
      </c>
      <c r="D316" s="242">
        <v>0.4909722222222222</v>
      </c>
      <c r="E316" s="242">
        <v>0.52083333333333337</v>
      </c>
      <c r="F316" s="154">
        <f t="shared" si="6"/>
        <v>2.9861111111111172E-2</v>
      </c>
      <c r="G316" s="159" t="s">
        <v>324</v>
      </c>
      <c r="H316" s="11" t="s">
        <v>26</v>
      </c>
      <c r="I316" s="134"/>
    </row>
    <row r="317" spans="1:9" x14ac:dyDescent="0.3">
      <c r="A317" s="127">
        <v>46080</v>
      </c>
      <c r="B317" s="8" t="s">
        <v>150</v>
      </c>
      <c r="C317" s="121" t="s">
        <v>380</v>
      </c>
      <c r="D317" s="242">
        <v>0.52361111111111114</v>
      </c>
      <c r="E317" s="242">
        <v>0.54513888888888884</v>
      </c>
      <c r="F317" s="154">
        <f t="shared" si="6"/>
        <v>2.1527777777777701E-2</v>
      </c>
      <c r="G317" s="159" t="s">
        <v>324</v>
      </c>
      <c r="H317" s="11" t="s">
        <v>26</v>
      </c>
      <c r="I317" s="134"/>
    </row>
    <row r="318" spans="1:9" ht="15" thickBot="1" x14ac:dyDescent="0.35">
      <c r="A318" s="247">
        <v>46080</v>
      </c>
      <c r="B318" s="130" t="s">
        <v>149</v>
      </c>
      <c r="C318" s="248" t="s">
        <v>381</v>
      </c>
      <c r="D318" s="249">
        <v>0.5541666666666667</v>
      </c>
      <c r="E318" s="249">
        <v>0.59027777777777779</v>
      </c>
      <c r="F318" s="155">
        <f t="shared" si="6"/>
        <v>3.6111111111111094E-2</v>
      </c>
      <c r="G318" s="200" t="s">
        <v>324</v>
      </c>
      <c r="H318" s="152" t="s">
        <v>26</v>
      </c>
      <c r="I318" s="135"/>
    </row>
    <row r="319" spans="1:9" ht="18.600000000000001" thickBot="1" x14ac:dyDescent="0.4">
      <c r="B319" s="29"/>
      <c r="C319" s="30" t="s">
        <v>22</v>
      </c>
      <c r="D319" s="31">
        <f>SUM(D300:D318)</f>
        <v>9.1583333333333332</v>
      </c>
      <c r="F319" s="289"/>
      <c r="G319" s="289"/>
    </row>
    <row r="320" spans="1:9" x14ac:dyDescent="0.3">
      <c r="B320" s="131" t="s">
        <v>149</v>
      </c>
      <c r="C320" s="132">
        <f>COUNTIF(B300:B318,B320)</f>
        <v>12</v>
      </c>
      <c r="E320" s="131" t="s">
        <v>25</v>
      </c>
      <c r="F320" s="132">
        <f>COUNTIF(H300:H318,E320)</f>
        <v>10</v>
      </c>
      <c r="H320" s="156">
        <v>2.0833333333333332E-2</v>
      </c>
      <c r="I320" s="132">
        <f>COUNTIF(F300:F318,"&gt;=00:30")</f>
        <v>15</v>
      </c>
    </row>
    <row r="321" spans="1:13" ht="15" thickBot="1" x14ac:dyDescent="0.35">
      <c r="B321" s="133" t="s">
        <v>150</v>
      </c>
      <c r="C321" s="134">
        <f>COUNTIF(B300:B318,B321)</f>
        <v>6</v>
      </c>
      <c r="E321" s="133" t="s">
        <v>26</v>
      </c>
      <c r="F321" s="134">
        <f>COUNTIF(H300:H318,E321)</f>
        <v>9</v>
      </c>
      <c r="H321" s="157">
        <v>2.013888888888889E-2</v>
      </c>
      <c r="I321" s="135">
        <f>COUNTIF(F300:F318,"&lt;=00:29")</f>
        <v>4</v>
      </c>
    </row>
    <row r="322" spans="1:13" ht="15" thickBot="1" x14ac:dyDescent="0.35">
      <c r="B322" s="136" t="s">
        <v>161</v>
      </c>
      <c r="C322" s="135">
        <f>COUNTIF(B300:B319,B322)</f>
        <v>1</v>
      </c>
      <c r="E322" s="136" t="s">
        <v>29</v>
      </c>
      <c r="F322" s="135">
        <f>COUNTIF(H300:H318,E322)</f>
        <v>0</v>
      </c>
    </row>
    <row r="325" spans="1:13" ht="18" customHeight="1" thickBot="1" x14ac:dyDescent="0.35">
      <c r="A325" s="288" t="s">
        <v>143</v>
      </c>
      <c r="B325" s="288"/>
      <c r="C325" s="288"/>
      <c r="D325" s="288"/>
      <c r="E325" s="288"/>
      <c r="F325" s="288"/>
      <c r="G325" s="288"/>
      <c r="H325" s="288"/>
    </row>
    <row r="326" spans="1:13" ht="31.8" thickBot="1" x14ac:dyDescent="0.35">
      <c r="A326" s="3" t="s">
        <v>0</v>
      </c>
      <c r="B326" s="4" t="s">
        <v>158</v>
      </c>
      <c r="C326" s="5" t="s">
        <v>2</v>
      </c>
      <c r="D326" s="6" t="s">
        <v>159</v>
      </c>
      <c r="E326" s="7" t="s">
        <v>160</v>
      </c>
      <c r="F326" s="145" t="s">
        <v>3</v>
      </c>
      <c r="G326" s="146" t="s">
        <v>148</v>
      </c>
      <c r="H326" s="7" t="s">
        <v>6</v>
      </c>
      <c r="I326" s="7" t="s">
        <v>164</v>
      </c>
      <c r="J326" s="1"/>
      <c r="K326" s="1"/>
      <c r="L326" s="1"/>
      <c r="M326" s="1"/>
    </row>
    <row r="327" spans="1:13" x14ac:dyDescent="0.3">
      <c r="A327" s="123">
        <v>46024</v>
      </c>
      <c r="B327" s="124" t="s">
        <v>150</v>
      </c>
      <c r="C327" s="125" t="s">
        <v>207</v>
      </c>
      <c r="D327" s="161">
        <v>0.42083333333333334</v>
      </c>
      <c r="E327" s="161">
        <v>0.43125000000000002</v>
      </c>
      <c r="F327" s="153">
        <f>E327-D327</f>
        <v>1.0416666666666685E-2</v>
      </c>
      <c r="G327" s="162" t="s">
        <v>228</v>
      </c>
      <c r="H327" s="151" t="s">
        <v>25</v>
      </c>
      <c r="I327" s="132"/>
      <c r="J327" s="1"/>
      <c r="K327" s="2"/>
      <c r="L327" s="27"/>
      <c r="M327" s="28"/>
    </row>
    <row r="328" spans="1:13" x14ac:dyDescent="0.3">
      <c r="A328" s="126">
        <v>46024</v>
      </c>
      <c r="B328" s="8" t="s">
        <v>161</v>
      </c>
      <c r="C328" s="92" t="s">
        <v>214</v>
      </c>
      <c r="D328" s="128">
        <v>0.5854166666666667</v>
      </c>
      <c r="E328" s="128">
        <v>0.6</v>
      </c>
      <c r="F328" s="154">
        <f>E328-D328</f>
        <v>1.4583333333333282E-2</v>
      </c>
      <c r="G328" s="159" t="s">
        <v>229</v>
      </c>
      <c r="H328" s="11" t="s">
        <v>25</v>
      </c>
      <c r="I328" s="134"/>
      <c r="J328" s="1"/>
      <c r="K328" s="2"/>
      <c r="L328" s="27"/>
      <c r="M328" s="28"/>
    </row>
    <row r="329" spans="1:13" x14ac:dyDescent="0.3">
      <c r="A329" s="126">
        <v>46024</v>
      </c>
      <c r="B329" s="8" t="s">
        <v>161</v>
      </c>
      <c r="C329" s="92" t="s">
        <v>214</v>
      </c>
      <c r="D329" s="128">
        <v>0.65694444444444444</v>
      </c>
      <c r="E329" s="128">
        <v>0.70486111111111116</v>
      </c>
      <c r="F329" s="154">
        <f>E329-D329</f>
        <v>4.7916666666666718E-2</v>
      </c>
      <c r="G329" s="159" t="s">
        <v>228</v>
      </c>
      <c r="H329" s="11" t="s">
        <v>25</v>
      </c>
      <c r="I329" s="134"/>
      <c r="J329" s="1"/>
      <c r="K329" s="2"/>
      <c r="L329" s="27"/>
      <c r="M329" s="28"/>
    </row>
    <row r="330" spans="1:13" x14ac:dyDescent="0.3">
      <c r="A330" s="126">
        <v>46024</v>
      </c>
      <c r="B330" s="8" t="s">
        <v>150</v>
      </c>
      <c r="C330" s="92" t="s">
        <v>207</v>
      </c>
      <c r="D330" s="128">
        <v>0.7055555555555556</v>
      </c>
      <c r="E330" s="128">
        <v>0.71805555555555556</v>
      </c>
      <c r="F330" s="154">
        <f t="shared" ref="F330:F338" si="7">E330-D330</f>
        <v>1.2499999999999956E-2</v>
      </c>
      <c r="G330" s="159" t="s">
        <v>229</v>
      </c>
      <c r="H330" s="11" t="s">
        <v>25</v>
      </c>
      <c r="I330" s="134"/>
      <c r="J330" s="1"/>
      <c r="K330" s="1"/>
      <c r="L330" s="1"/>
      <c r="M330" s="1"/>
    </row>
    <row r="331" spans="1:13" x14ac:dyDescent="0.3">
      <c r="A331" s="126">
        <v>46027</v>
      </c>
      <c r="B331" s="8" t="s">
        <v>161</v>
      </c>
      <c r="C331" s="92" t="s">
        <v>215</v>
      </c>
      <c r="D331" s="128">
        <v>0.31527777777777777</v>
      </c>
      <c r="E331" s="128">
        <v>0.32500000000000001</v>
      </c>
      <c r="F331" s="154">
        <f t="shared" si="7"/>
        <v>9.7222222222222432E-3</v>
      </c>
      <c r="G331" s="159" t="s">
        <v>228</v>
      </c>
      <c r="H331" s="11" t="s">
        <v>25</v>
      </c>
      <c r="I331" s="134"/>
    </row>
    <row r="332" spans="1:13" x14ac:dyDescent="0.3">
      <c r="A332" s="126">
        <v>46027</v>
      </c>
      <c r="B332" s="8" t="s">
        <v>161</v>
      </c>
      <c r="C332" s="92" t="s">
        <v>216</v>
      </c>
      <c r="D332" s="128">
        <v>0.32500000000000001</v>
      </c>
      <c r="E332" s="128">
        <v>0.34236111111111112</v>
      </c>
      <c r="F332" s="154">
        <f t="shared" si="7"/>
        <v>1.7361111111111105E-2</v>
      </c>
      <c r="G332" s="159" t="s">
        <v>228</v>
      </c>
      <c r="H332" s="11" t="s">
        <v>25</v>
      </c>
      <c r="I332" s="134"/>
    </row>
    <row r="333" spans="1:13" x14ac:dyDescent="0.3">
      <c r="A333" s="126">
        <v>46027</v>
      </c>
      <c r="B333" s="8" t="s">
        <v>149</v>
      </c>
      <c r="C333" s="92" t="s">
        <v>217</v>
      </c>
      <c r="D333" s="128">
        <v>0.3888888888888889</v>
      </c>
      <c r="E333" s="128">
        <v>0.41666666666666669</v>
      </c>
      <c r="F333" s="154">
        <f t="shared" si="7"/>
        <v>2.777777777777779E-2</v>
      </c>
      <c r="G333" s="159" t="s">
        <v>228</v>
      </c>
      <c r="H333" s="11" t="s">
        <v>25</v>
      </c>
      <c r="I333" s="134"/>
    </row>
    <row r="334" spans="1:13" ht="14.4" customHeight="1" x14ac:dyDescent="0.3">
      <c r="A334" s="126">
        <v>46027</v>
      </c>
      <c r="B334" s="8" t="s">
        <v>150</v>
      </c>
      <c r="C334" s="92" t="s">
        <v>174</v>
      </c>
      <c r="D334" s="128">
        <v>0.41944444444444445</v>
      </c>
      <c r="E334" s="128">
        <v>0.42777777777777776</v>
      </c>
      <c r="F334" s="154">
        <f t="shared" si="7"/>
        <v>8.3333333333333037E-3</v>
      </c>
      <c r="G334" s="159" t="s">
        <v>228</v>
      </c>
      <c r="H334" s="11" t="s">
        <v>25</v>
      </c>
      <c r="I334" s="134"/>
    </row>
    <row r="335" spans="1:13" ht="14.4" customHeight="1" x14ac:dyDescent="0.3">
      <c r="A335" s="126">
        <v>46029</v>
      </c>
      <c r="B335" s="8" t="s">
        <v>161</v>
      </c>
      <c r="C335" s="92" t="s">
        <v>218</v>
      </c>
      <c r="D335" s="128">
        <v>0.56458333333333333</v>
      </c>
      <c r="E335" s="128">
        <v>0.57916666666666672</v>
      </c>
      <c r="F335" s="154">
        <f t="shared" si="7"/>
        <v>1.4583333333333393E-2</v>
      </c>
      <c r="G335" s="159" t="s">
        <v>229</v>
      </c>
      <c r="H335" s="11" t="s">
        <v>25</v>
      </c>
      <c r="I335" s="134"/>
    </row>
    <row r="336" spans="1:13" ht="13.95" customHeight="1" x14ac:dyDescent="0.3">
      <c r="A336" s="126">
        <v>46030</v>
      </c>
      <c r="B336" s="8" t="s">
        <v>161</v>
      </c>
      <c r="C336" s="92" t="s">
        <v>214</v>
      </c>
      <c r="D336" s="128">
        <v>0.37847222222222221</v>
      </c>
      <c r="E336" s="128">
        <v>0.39097222222222222</v>
      </c>
      <c r="F336" s="154">
        <f t="shared" si="7"/>
        <v>1.2500000000000011E-2</v>
      </c>
      <c r="G336" s="159" t="s">
        <v>228</v>
      </c>
      <c r="H336" s="11" t="s">
        <v>26</v>
      </c>
      <c r="I336" s="134" t="s">
        <v>230</v>
      </c>
    </row>
    <row r="337" spans="1:9" ht="13.95" customHeight="1" x14ac:dyDescent="0.3">
      <c r="A337" s="126">
        <v>46030</v>
      </c>
      <c r="B337" s="8" t="s">
        <v>161</v>
      </c>
      <c r="C337" s="92" t="s">
        <v>218</v>
      </c>
      <c r="D337" s="128">
        <v>0.58750000000000002</v>
      </c>
      <c r="E337" s="128">
        <v>0.60972222222222228</v>
      </c>
      <c r="F337" s="154">
        <f t="shared" si="7"/>
        <v>2.2222222222222254E-2</v>
      </c>
      <c r="G337" s="159" t="s">
        <v>228</v>
      </c>
      <c r="H337" s="11" t="s">
        <v>26</v>
      </c>
      <c r="I337" s="134" t="s">
        <v>230</v>
      </c>
    </row>
    <row r="338" spans="1:9" x14ac:dyDescent="0.3">
      <c r="A338" s="126">
        <v>46034</v>
      </c>
      <c r="B338" s="8" t="s">
        <v>150</v>
      </c>
      <c r="C338" s="92" t="s">
        <v>174</v>
      </c>
      <c r="D338" s="128">
        <v>0.35069444444444442</v>
      </c>
      <c r="E338" s="128">
        <v>0.36527777777777776</v>
      </c>
      <c r="F338" s="154">
        <f t="shared" si="7"/>
        <v>1.4583333333333337E-2</v>
      </c>
      <c r="G338" s="159" t="s">
        <v>228</v>
      </c>
      <c r="H338" s="11" t="s">
        <v>25</v>
      </c>
      <c r="I338" s="134"/>
    </row>
    <row r="339" spans="1:9" x14ac:dyDescent="0.3">
      <c r="A339" s="126">
        <v>46034</v>
      </c>
      <c r="B339" s="8" t="s">
        <v>150</v>
      </c>
      <c r="C339" s="92" t="s">
        <v>207</v>
      </c>
      <c r="D339" s="128">
        <v>0.36249999999999999</v>
      </c>
      <c r="E339" s="128">
        <v>0.40625</v>
      </c>
      <c r="F339" s="154">
        <f>E339-D339</f>
        <v>4.3750000000000011E-2</v>
      </c>
      <c r="G339" s="159" t="s">
        <v>228</v>
      </c>
      <c r="H339" s="11" t="s">
        <v>25</v>
      </c>
      <c r="I339" s="134"/>
    </row>
    <row r="340" spans="1:9" ht="14.4" customHeight="1" x14ac:dyDescent="0.3">
      <c r="A340" s="126">
        <v>46034</v>
      </c>
      <c r="B340" s="8" t="s">
        <v>150</v>
      </c>
      <c r="C340" s="92" t="s">
        <v>174</v>
      </c>
      <c r="D340" s="128">
        <v>0.51527777777777772</v>
      </c>
      <c r="E340" s="128">
        <v>0.53472222222222221</v>
      </c>
      <c r="F340" s="154">
        <f t="shared" ref="F340:F357" si="8">E340-D340</f>
        <v>1.9444444444444486E-2</v>
      </c>
      <c r="G340" s="159" t="s">
        <v>228</v>
      </c>
      <c r="H340" s="11" t="s">
        <v>26</v>
      </c>
      <c r="I340" s="134" t="s">
        <v>231</v>
      </c>
    </row>
    <row r="341" spans="1:9" x14ac:dyDescent="0.3">
      <c r="A341" s="126">
        <v>46035</v>
      </c>
      <c r="B341" s="8" t="s">
        <v>161</v>
      </c>
      <c r="C341" s="92" t="s">
        <v>219</v>
      </c>
      <c r="D341" s="128">
        <v>0.40486111111111112</v>
      </c>
      <c r="E341" s="128">
        <v>0.4236111111111111</v>
      </c>
      <c r="F341" s="154">
        <f t="shared" si="8"/>
        <v>1.8749999999999989E-2</v>
      </c>
      <c r="G341" s="159" t="s">
        <v>228</v>
      </c>
      <c r="H341" s="11" t="s">
        <v>25</v>
      </c>
      <c r="I341" s="134"/>
    </row>
    <row r="342" spans="1:9" x14ac:dyDescent="0.3">
      <c r="A342" s="126">
        <v>46035</v>
      </c>
      <c r="B342" s="8" t="s">
        <v>149</v>
      </c>
      <c r="C342" s="92" t="s">
        <v>220</v>
      </c>
      <c r="D342" s="128">
        <v>0.42986111111111114</v>
      </c>
      <c r="E342" s="128">
        <v>0.44374999999999998</v>
      </c>
      <c r="F342" s="154">
        <f t="shared" si="8"/>
        <v>1.388888888888884E-2</v>
      </c>
      <c r="G342" s="159" t="s">
        <v>228</v>
      </c>
      <c r="H342" s="11" t="s">
        <v>25</v>
      </c>
      <c r="I342" s="134"/>
    </row>
    <row r="343" spans="1:9" x14ac:dyDescent="0.3">
      <c r="A343" s="126">
        <v>46036</v>
      </c>
      <c r="B343" s="8" t="s">
        <v>149</v>
      </c>
      <c r="C343" s="92" t="s">
        <v>221</v>
      </c>
      <c r="D343" s="128">
        <v>0.49861111111111112</v>
      </c>
      <c r="E343" s="128">
        <v>0.52083333333333337</v>
      </c>
      <c r="F343" s="154">
        <f t="shared" si="8"/>
        <v>2.2222222222222254E-2</v>
      </c>
      <c r="G343" s="159" t="s">
        <v>228</v>
      </c>
      <c r="H343" s="11" t="s">
        <v>25</v>
      </c>
      <c r="I343" s="134"/>
    </row>
    <row r="344" spans="1:9" x14ac:dyDescent="0.3">
      <c r="A344" s="126">
        <v>46036</v>
      </c>
      <c r="B344" s="8" t="s">
        <v>150</v>
      </c>
      <c r="C344" s="92" t="s">
        <v>222</v>
      </c>
      <c r="D344" s="128">
        <v>0.60486111111111107</v>
      </c>
      <c r="E344" s="128">
        <v>0.62638888888888888</v>
      </c>
      <c r="F344" s="154">
        <f t="shared" si="8"/>
        <v>2.1527777777777812E-2</v>
      </c>
      <c r="G344" s="159" t="s">
        <v>228</v>
      </c>
      <c r="H344" s="11" t="s">
        <v>232</v>
      </c>
      <c r="I344" s="134"/>
    </row>
    <row r="345" spans="1:9" x14ac:dyDescent="0.3">
      <c r="A345" s="126">
        <v>46036</v>
      </c>
      <c r="B345" s="8" t="s">
        <v>150</v>
      </c>
      <c r="C345" s="92" t="s">
        <v>174</v>
      </c>
      <c r="D345" s="128">
        <v>0.62847222222222221</v>
      </c>
      <c r="E345" s="128">
        <v>0.6381944444444444</v>
      </c>
      <c r="F345" s="154">
        <f t="shared" si="8"/>
        <v>9.7222222222221877E-3</v>
      </c>
      <c r="G345" s="159" t="s">
        <v>228</v>
      </c>
      <c r="H345" s="11" t="s">
        <v>25</v>
      </c>
      <c r="I345" s="134"/>
    </row>
    <row r="346" spans="1:9" x14ac:dyDescent="0.3">
      <c r="A346" s="126">
        <v>46036</v>
      </c>
      <c r="B346" s="8" t="s">
        <v>149</v>
      </c>
      <c r="C346" s="92" t="s">
        <v>221</v>
      </c>
      <c r="D346" s="128">
        <v>0.63888888888888884</v>
      </c>
      <c r="E346" s="128">
        <v>0.69444444444444442</v>
      </c>
      <c r="F346" s="154">
        <f t="shared" si="8"/>
        <v>5.555555555555558E-2</v>
      </c>
      <c r="G346" s="159" t="s">
        <v>228</v>
      </c>
      <c r="H346" s="11" t="s">
        <v>26</v>
      </c>
      <c r="I346" s="134" t="s">
        <v>231</v>
      </c>
    </row>
    <row r="347" spans="1:9" x14ac:dyDescent="0.3">
      <c r="A347" s="126">
        <v>46045</v>
      </c>
      <c r="B347" s="8" t="s">
        <v>150</v>
      </c>
      <c r="C347" s="92" t="s">
        <v>223</v>
      </c>
      <c r="D347" s="128">
        <v>0.375</v>
      </c>
      <c r="E347" s="128">
        <v>0.3888888888888889</v>
      </c>
      <c r="F347" s="154">
        <f t="shared" si="8"/>
        <v>1.3888888888888895E-2</v>
      </c>
      <c r="G347" s="159" t="s">
        <v>228</v>
      </c>
      <c r="H347" s="11" t="s">
        <v>26</v>
      </c>
      <c r="I347" s="134"/>
    </row>
    <row r="348" spans="1:9" x14ac:dyDescent="0.3">
      <c r="A348" s="126">
        <v>46045</v>
      </c>
      <c r="B348" s="8" t="s">
        <v>161</v>
      </c>
      <c r="C348" s="92" t="s">
        <v>224</v>
      </c>
      <c r="D348" s="128">
        <v>0.40972222222222221</v>
      </c>
      <c r="E348" s="128">
        <v>0.4375</v>
      </c>
      <c r="F348" s="154">
        <f t="shared" si="8"/>
        <v>2.777777777777779E-2</v>
      </c>
      <c r="G348" s="159" t="s">
        <v>228</v>
      </c>
      <c r="H348" s="11" t="s">
        <v>25</v>
      </c>
      <c r="I348" s="134"/>
    </row>
    <row r="349" spans="1:9" x14ac:dyDescent="0.3">
      <c r="A349" s="126">
        <v>46045</v>
      </c>
      <c r="B349" s="8" t="s">
        <v>150</v>
      </c>
      <c r="C349" s="92" t="s">
        <v>207</v>
      </c>
      <c r="D349" s="128">
        <v>0.44722222222222224</v>
      </c>
      <c r="E349" s="128">
        <v>0.49305555555555558</v>
      </c>
      <c r="F349" s="154">
        <f t="shared" si="8"/>
        <v>4.5833333333333337E-2</v>
      </c>
      <c r="G349" s="159" t="s">
        <v>228</v>
      </c>
      <c r="H349" s="11" t="s">
        <v>26</v>
      </c>
      <c r="I349" s="134"/>
    </row>
    <row r="350" spans="1:9" x14ac:dyDescent="0.3">
      <c r="A350" s="126">
        <v>46045</v>
      </c>
      <c r="B350" s="8" t="s">
        <v>150</v>
      </c>
      <c r="C350" s="92" t="s">
        <v>225</v>
      </c>
      <c r="D350" s="128">
        <v>0.52222222222222225</v>
      </c>
      <c r="E350" s="128">
        <v>0.54861111111111116</v>
      </c>
      <c r="F350" s="154">
        <f t="shared" si="8"/>
        <v>2.6388888888888906E-2</v>
      </c>
      <c r="G350" s="159" t="s">
        <v>228</v>
      </c>
      <c r="H350" s="11" t="s">
        <v>26</v>
      </c>
      <c r="I350" s="134" t="s">
        <v>231</v>
      </c>
    </row>
    <row r="351" spans="1:9" x14ac:dyDescent="0.3">
      <c r="A351" s="126">
        <v>46048</v>
      </c>
      <c r="B351" s="8" t="s">
        <v>161</v>
      </c>
      <c r="C351" s="92" t="s">
        <v>224</v>
      </c>
      <c r="D351" s="128">
        <v>0.5</v>
      </c>
      <c r="E351" s="128">
        <v>0.52430555555555558</v>
      </c>
      <c r="F351" s="154">
        <f t="shared" si="8"/>
        <v>2.430555555555558E-2</v>
      </c>
      <c r="G351" s="159" t="s">
        <v>228</v>
      </c>
      <c r="H351" s="11" t="s">
        <v>26</v>
      </c>
      <c r="I351" s="134"/>
    </row>
    <row r="352" spans="1:9" x14ac:dyDescent="0.3">
      <c r="A352" s="126">
        <v>46048</v>
      </c>
      <c r="B352" s="8" t="s">
        <v>149</v>
      </c>
      <c r="C352" s="92" t="s">
        <v>226</v>
      </c>
      <c r="D352" s="128">
        <v>0.61111111111111116</v>
      </c>
      <c r="E352" s="128">
        <v>0.64583333333333337</v>
      </c>
      <c r="F352" s="154">
        <f t="shared" si="8"/>
        <v>3.472222222222221E-2</v>
      </c>
      <c r="G352" s="159" t="s">
        <v>228</v>
      </c>
      <c r="H352" s="11" t="s">
        <v>25</v>
      </c>
      <c r="I352" s="134"/>
    </row>
    <row r="353" spans="1:9" x14ac:dyDescent="0.3">
      <c r="A353" s="126">
        <v>46048</v>
      </c>
      <c r="B353" s="8" t="s">
        <v>149</v>
      </c>
      <c r="C353" s="92" t="s">
        <v>227</v>
      </c>
      <c r="D353" s="128">
        <v>0.65486111111111112</v>
      </c>
      <c r="E353" s="128">
        <v>0.67708333333333337</v>
      </c>
      <c r="F353" s="154">
        <f t="shared" si="8"/>
        <v>2.2222222222222254E-2</v>
      </c>
      <c r="G353" s="159" t="s">
        <v>228</v>
      </c>
      <c r="H353" s="11" t="s">
        <v>25</v>
      </c>
      <c r="I353" s="134"/>
    </row>
    <row r="354" spans="1:9" x14ac:dyDescent="0.3">
      <c r="A354" s="126">
        <v>46050</v>
      </c>
      <c r="B354" s="8" t="s">
        <v>150</v>
      </c>
      <c r="C354" s="92" t="s">
        <v>225</v>
      </c>
      <c r="D354" s="128">
        <v>0.59722222222222221</v>
      </c>
      <c r="E354" s="128">
        <v>0.63194444444444442</v>
      </c>
      <c r="F354" s="154">
        <f t="shared" si="8"/>
        <v>3.472222222222221E-2</v>
      </c>
      <c r="G354" s="159" t="s">
        <v>228</v>
      </c>
      <c r="H354" s="11" t="s">
        <v>25</v>
      </c>
      <c r="I354" s="134"/>
    </row>
    <row r="355" spans="1:9" x14ac:dyDescent="0.3">
      <c r="A355" s="126">
        <v>46052</v>
      </c>
      <c r="B355" s="8" t="s">
        <v>150</v>
      </c>
      <c r="C355" s="92" t="s">
        <v>174</v>
      </c>
      <c r="D355" s="128">
        <v>0.4375</v>
      </c>
      <c r="E355" s="128">
        <v>0.45277777777777778</v>
      </c>
      <c r="F355" s="154">
        <f t="shared" si="8"/>
        <v>1.5277777777777779E-2</v>
      </c>
      <c r="G355" s="159" t="s">
        <v>228</v>
      </c>
      <c r="H355" s="11" t="s">
        <v>26</v>
      </c>
      <c r="I355" s="134" t="s">
        <v>231</v>
      </c>
    </row>
    <row r="356" spans="1:9" x14ac:dyDescent="0.3">
      <c r="A356" s="126">
        <v>46052</v>
      </c>
      <c r="B356" s="8" t="s">
        <v>150</v>
      </c>
      <c r="C356" s="92" t="s">
        <v>225</v>
      </c>
      <c r="D356" s="128">
        <v>0.50694444444444442</v>
      </c>
      <c r="E356" s="128">
        <v>0.55208333333333337</v>
      </c>
      <c r="F356" s="154">
        <f t="shared" si="8"/>
        <v>4.5138888888888951E-2</v>
      </c>
      <c r="G356" s="159" t="s">
        <v>228</v>
      </c>
      <c r="H356" s="11" t="s">
        <v>26</v>
      </c>
      <c r="I356" s="134" t="s">
        <v>231</v>
      </c>
    </row>
    <row r="357" spans="1:9" ht="15" thickBot="1" x14ac:dyDescent="0.35">
      <c r="A357" s="197">
        <v>46052</v>
      </c>
      <c r="B357" s="130" t="s">
        <v>149</v>
      </c>
      <c r="C357" s="198" t="s">
        <v>226</v>
      </c>
      <c r="D357" s="199">
        <v>0.59375</v>
      </c>
      <c r="E357" s="199">
        <v>0.62847222222222221</v>
      </c>
      <c r="F357" s="155">
        <f t="shared" si="8"/>
        <v>3.472222222222221E-2</v>
      </c>
      <c r="G357" s="200" t="s">
        <v>228</v>
      </c>
      <c r="H357" s="152" t="s">
        <v>26</v>
      </c>
      <c r="I357" s="135" t="s">
        <v>231</v>
      </c>
    </row>
    <row r="358" spans="1:9" ht="18.600000000000001" thickBot="1" x14ac:dyDescent="0.4">
      <c r="B358" s="29"/>
      <c r="C358" s="30" t="s">
        <v>22</v>
      </c>
      <c r="D358" s="31">
        <f>SUM(D327:D357)</f>
        <v>15.4375</v>
      </c>
      <c r="F358" s="289"/>
      <c r="G358" s="289"/>
    </row>
    <row r="359" spans="1:9" x14ac:dyDescent="0.3">
      <c r="B359" s="131" t="s">
        <v>149</v>
      </c>
      <c r="C359" s="132">
        <f>COUNTIF(B327:B357,B359)</f>
        <v>7</v>
      </c>
      <c r="E359" s="131" t="s">
        <v>25</v>
      </c>
      <c r="F359" s="132">
        <f>COUNTIF(H327:H357,E359)</f>
        <v>19</v>
      </c>
      <c r="H359" s="156">
        <v>2.0833333333333332E-2</v>
      </c>
      <c r="I359" s="132">
        <f>COUNTIF(F327:F357,"&gt;=00:30")</f>
        <v>16</v>
      </c>
    </row>
    <row r="360" spans="1:9" ht="15" thickBot="1" x14ac:dyDescent="0.35">
      <c r="B360" s="133" t="s">
        <v>150</v>
      </c>
      <c r="C360" s="134">
        <f>COUNTIF(B327:B357,B360)</f>
        <v>14</v>
      </c>
      <c r="E360" s="133" t="s">
        <v>26</v>
      </c>
      <c r="F360" s="134">
        <f>COUNTIF(H327:H357,E360)</f>
        <v>11</v>
      </c>
      <c r="H360" s="157">
        <v>2.013888888888889E-2</v>
      </c>
      <c r="I360" s="135">
        <f>COUNTIF(F327:F357,"&lt;=00:29")</f>
        <v>15</v>
      </c>
    </row>
    <row r="361" spans="1:9" ht="15" thickBot="1" x14ac:dyDescent="0.35">
      <c r="B361" s="136" t="s">
        <v>161</v>
      </c>
      <c r="C361" s="135">
        <f>COUNTIF(B327:B358,B361)</f>
        <v>10</v>
      </c>
      <c r="E361" s="136" t="s">
        <v>29</v>
      </c>
      <c r="F361" s="135">
        <f>COUNTIF(H327:H357,E361)</f>
        <v>0</v>
      </c>
    </row>
  </sheetData>
  <mergeCells count="172">
    <mergeCell ref="F39:G39"/>
    <mergeCell ref="F40:G40"/>
    <mergeCell ref="F41:G41"/>
    <mergeCell ref="F42:G42"/>
    <mergeCell ref="F43:G43"/>
    <mergeCell ref="F44:G44"/>
    <mergeCell ref="F45:G45"/>
    <mergeCell ref="F46:G46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A3:I3"/>
    <mergeCell ref="F4:G4"/>
    <mergeCell ref="F5:G5"/>
    <mergeCell ref="F6:G6"/>
    <mergeCell ref="F7:G7"/>
    <mergeCell ref="F8:G8"/>
    <mergeCell ref="F9:G9"/>
    <mergeCell ref="F10:G10"/>
    <mergeCell ref="F11:G11"/>
    <mergeCell ref="F70:G70"/>
    <mergeCell ref="F71:G71"/>
    <mergeCell ref="F69:G69"/>
    <mergeCell ref="F159:G159"/>
    <mergeCell ref="F160:G160"/>
    <mergeCell ref="F161:G161"/>
    <mergeCell ref="F113:G113"/>
    <mergeCell ref="F114:G114"/>
    <mergeCell ref="F115:G115"/>
    <mergeCell ref="F87:G87"/>
    <mergeCell ref="F89:G89"/>
    <mergeCell ref="F90:G90"/>
    <mergeCell ref="F92:G92"/>
    <mergeCell ref="F93:G93"/>
    <mergeCell ref="F88:G88"/>
    <mergeCell ref="F91:G91"/>
    <mergeCell ref="A52:I52"/>
    <mergeCell ref="F53:G53"/>
    <mergeCell ref="F54:G54"/>
    <mergeCell ref="F56:G56"/>
    <mergeCell ref="F57:G57"/>
    <mergeCell ref="F58:G58"/>
    <mergeCell ref="F59:G59"/>
    <mergeCell ref="F60:G60"/>
    <mergeCell ref="F61:G61"/>
    <mergeCell ref="F55:G55"/>
    <mergeCell ref="F62:G62"/>
    <mergeCell ref="F63:G63"/>
    <mergeCell ref="F64:G64"/>
    <mergeCell ref="F65:G65"/>
    <mergeCell ref="F66:G66"/>
    <mergeCell ref="F67:G67"/>
    <mergeCell ref="F68:G68"/>
    <mergeCell ref="F103:G103"/>
    <mergeCell ref="F94:G94"/>
    <mergeCell ref="F95:G95"/>
    <mergeCell ref="F96:G96"/>
    <mergeCell ref="F97:G97"/>
    <mergeCell ref="F98:G98"/>
    <mergeCell ref="F105:G105"/>
    <mergeCell ref="A244:H244"/>
    <mergeCell ref="F82:G82"/>
    <mergeCell ref="F83:G83"/>
    <mergeCell ref="F84:G84"/>
    <mergeCell ref="F85:G85"/>
    <mergeCell ref="F86:G86"/>
    <mergeCell ref="F99:G99"/>
    <mergeCell ref="F100:G100"/>
    <mergeCell ref="F101:G101"/>
    <mergeCell ref="F102:G102"/>
    <mergeCell ref="A77:I77"/>
    <mergeCell ref="F78:G78"/>
    <mergeCell ref="F79:G79"/>
    <mergeCell ref="F80:G80"/>
    <mergeCell ref="F81:G81"/>
    <mergeCell ref="F112:G112"/>
    <mergeCell ref="F292:G292"/>
    <mergeCell ref="F104:G104"/>
    <mergeCell ref="F122:G122"/>
    <mergeCell ref="F143:G143"/>
    <mergeCell ref="F140:G140"/>
    <mergeCell ref="A149:I149"/>
    <mergeCell ref="F141:G141"/>
    <mergeCell ref="F142:G142"/>
    <mergeCell ref="F135:G135"/>
    <mergeCell ref="F136:G136"/>
    <mergeCell ref="F137:G137"/>
    <mergeCell ref="F138:G138"/>
    <mergeCell ref="F139:G139"/>
    <mergeCell ref="F153:G153"/>
    <mergeCell ref="F154:G154"/>
    <mergeCell ref="F158:G158"/>
    <mergeCell ref="F165:G165"/>
    <mergeCell ref="F166:G166"/>
    <mergeCell ref="F167:G167"/>
    <mergeCell ref="F171:G171"/>
    <mergeCell ref="F172:G172"/>
    <mergeCell ref="F173:G173"/>
    <mergeCell ref="A190:H190"/>
    <mergeCell ref="F238:G238"/>
    <mergeCell ref="B1:G1"/>
    <mergeCell ref="F150:G150"/>
    <mergeCell ref="F151:G151"/>
    <mergeCell ref="F152:G152"/>
    <mergeCell ref="F124:G124"/>
    <mergeCell ref="F125:G125"/>
    <mergeCell ref="F126:G126"/>
    <mergeCell ref="F127:G127"/>
    <mergeCell ref="F128:G128"/>
    <mergeCell ref="F129:G129"/>
    <mergeCell ref="F130:G130"/>
    <mergeCell ref="F131:G131"/>
    <mergeCell ref="F132:G132"/>
    <mergeCell ref="F133:G133"/>
    <mergeCell ref="F134:G134"/>
    <mergeCell ref="F121:G121"/>
    <mergeCell ref="F123:G123"/>
    <mergeCell ref="B2:I2"/>
    <mergeCell ref="F116:G116"/>
    <mergeCell ref="F117:G117"/>
    <mergeCell ref="F118:G118"/>
    <mergeCell ref="F119:G119"/>
    <mergeCell ref="F120:G120"/>
    <mergeCell ref="A111:I111"/>
    <mergeCell ref="A325:H325"/>
    <mergeCell ref="F358:G358"/>
    <mergeCell ref="F155:G155"/>
    <mergeCell ref="F156:G156"/>
    <mergeCell ref="F157:G157"/>
    <mergeCell ref="F174:G174"/>
    <mergeCell ref="F168:G168"/>
    <mergeCell ref="F169:G169"/>
    <mergeCell ref="F175:G175"/>
    <mergeCell ref="F176:G176"/>
    <mergeCell ref="F177:G177"/>
    <mergeCell ref="F178:G178"/>
    <mergeCell ref="F179:G179"/>
    <mergeCell ref="F180:G180"/>
    <mergeCell ref="F181:G181"/>
    <mergeCell ref="A189:I189"/>
    <mergeCell ref="A188:I188"/>
    <mergeCell ref="F182:G182"/>
    <mergeCell ref="A298:H298"/>
    <mergeCell ref="F319:G319"/>
    <mergeCell ref="F170:G170"/>
    <mergeCell ref="F162:G162"/>
    <mergeCell ref="F163:G163"/>
    <mergeCell ref="F164:G164"/>
  </mergeCells>
  <dataValidations count="4">
    <dataValidation type="list" allowBlank="1" showInputMessage="1" showErrorMessage="1" sqref="B327:B357 B300:B318 B246:B291 B192:B237" xr:uid="{A534CDD9-B295-40AB-B020-7FA8976981D0}">
      <formula1>"Cronico, Agudo, Adicto"</formula1>
    </dataValidation>
    <dataValidation type="list" allowBlank="1" showInputMessage="1" showErrorMessage="1" sqref="H327:H357 H300:H318 H246:H291 H192:H237" xr:uid="{8707639B-7E70-4160-A833-3B081F154641}">
      <formula1>"Individual, Familiar, Pareja"</formula1>
    </dataValidation>
    <dataValidation type="list" allowBlank="1" showInputMessage="1" showErrorMessage="1" sqref="H151:H181 H113:H142 H79:H104 H5:H45 H54:H70" xr:uid="{229B3967-AFBF-4B4D-BE7F-B3224DD73AE6}">
      <formula1>"Individual, Pareja, Familiar"</formula1>
    </dataValidation>
    <dataValidation type="list" allowBlank="1" showInputMessage="1" showErrorMessage="1" sqref="E113:E142 E79:E104 E5:E45 E54:E70" xr:uid="{DA2F1DE4-8575-4C46-812F-A7B368E7591D}">
      <formula1>"Efectivo, Transferencia, Deposito, Tarjeta, Transf Santa Clara"</formula1>
    </dataValidation>
  </dataValidations>
  <pageMargins left="0.7" right="0.7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BC419-5FB8-4790-96BC-7E3235BCB377}">
  <sheetPr codeName="Hoja2"/>
  <dimension ref="A1:M385"/>
  <sheetViews>
    <sheetView showGridLines="0" topLeftCell="A2" zoomScaleNormal="100" workbookViewId="0">
      <selection activeCell="E14" sqref="E14"/>
    </sheetView>
  </sheetViews>
  <sheetFormatPr baseColWidth="10" defaultRowHeight="14.4" x14ac:dyDescent="0.3"/>
  <cols>
    <col min="3" max="3" width="23.44140625" customWidth="1"/>
    <col min="8" max="8" width="15.33203125" customWidth="1"/>
  </cols>
  <sheetData>
    <row r="1" spans="1:13" ht="25.95" customHeight="1" x14ac:dyDescent="0.3">
      <c r="A1" s="296" t="s">
        <v>27</v>
      </c>
      <c r="B1" s="296"/>
      <c r="C1" s="296"/>
      <c r="D1" s="296"/>
      <c r="E1" s="296"/>
      <c r="F1" s="296"/>
      <c r="G1" s="296"/>
      <c r="H1" s="296"/>
      <c r="L1" t="s">
        <v>25</v>
      </c>
      <c r="M1" s="33">
        <v>285</v>
      </c>
    </row>
    <row r="2" spans="1:13" ht="18" customHeight="1" x14ac:dyDescent="0.3">
      <c r="A2" s="326" t="s">
        <v>167</v>
      </c>
      <c r="B2" s="326"/>
      <c r="C2" s="326"/>
      <c r="D2" s="326"/>
      <c r="E2" s="326"/>
      <c r="F2" s="326"/>
      <c r="G2" s="326"/>
      <c r="H2" s="326"/>
      <c r="I2" s="326"/>
      <c r="J2" s="86"/>
      <c r="L2" t="s">
        <v>29</v>
      </c>
      <c r="M2" s="33">
        <v>500</v>
      </c>
    </row>
    <row r="3" spans="1:13" ht="18" customHeight="1" thickBot="1" x14ac:dyDescent="0.35">
      <c r="A3" s="294" t="s">
        <v>151</v>
      </c>
      <c r="B3" s="294"/>
      <c r="C3" s="294"/>
      <c r="D3" s="294"/>
      <c r="E3" s="294"/>
      <c r="F3" s="294"/>
      <c r="G3" s="294"/>
      <c r="H3" s="294"/>
      <c r="I3" s="48"/>
      <c r="J3" s="48"/>
      <c r="L3" t="s">
        <v>26</v>
      </c>
      <c r="M3" s="33">
        <v>500</v>
      </c>
    </row>
    <row r="4" spans="1:13" ht="31.8" thickBot="1" x14ac:dyDescent="0.35">
      <c r="A4" s="3" t="s">
        <v>0</v>
      </c>
      <c r="B4" s="4" t="s">
        <v>1</v>
      </c>
      <c r="C4" s="5" t="s">
        <v>2</v>
      </c>
      <c r="D4" s="7" t="s">
        <v>28</v>
      </c>
      <c r="E4" s="6" t="s">
        <v>3</v>
      </c>
      <c r="F4" s="7" t="s">
        <v>4</v>
      </c>
      <c r="G4" s="300" t="s">
        <v>5</v>
      </c>
      <c r="H4" s="301"/>
      <c r="I4" s="143" t="s">
        <v>163</v>
      </c>
      <c r="J4" s="6" t="s">
        <v>148</v>
      </c>
    </row>
    <row r="5" spans="1:13" x14ac:dyDescent="0.3">
      <c r="A5" s="169">
        <v>46147</v>
      </c>
      <c r="B5" s="170">
        <v>0.45833333333333331</v>
      </c>
      <c r="C5" s="180" t="s">
        <v>512</v>
      </c>
      <c r="D5" s="94" t="s">
        <v>25</v>
      </c>
      <c r="E5" s="181">
        <v>285</v>
      </c>
      <c r="F5" s="94" t="s">
        <v>17</v>
      </c>
      <c r="G5" s="317" t="s">
        <v>513</v>
      </c>
      <c r="H5" s="317"/>
      <c r="I5" s="180" t="s">
        <v>23</v>
      </c>
      <c r="J5" s="182" t="s">
        <v>162</v>
      </c>
    </row>
    <row r="6" spans="1:13" x14ac:dyDescent="0.3">
      <c r="A6" s="96">
        <v>46147</v>
      </c>
      <c r="B6" s="14">
        <v>0.5</v>
      </c>
      <c r="C6" s="32" t="s">
        <v>511</v>
      </c>
      <c r="D6" s="15" t="s">
        <v>25</v>
      </c>
      <c r="E6" s="42">
        <v>285</v>
      </c>
      <c r="F6" s="15" t="s">
        <v>17</v>
      </c>
      <c r="G6" s="303"/>
      <c r="H6" s="303"/>
      <c r="I6" s="215" t="s">
        <v>23</v>
      </c>
      <c r="J6" s="97" t="s">
        <v>162</v>
      </c>
    </row>
    <row r="7" spans="1:13" x14ac:dyDescent="0.3">
      <c r="A7" s="96">
        <v>46148</v>
      </c>
      <c r="B7" s="14">
        <v>0.38194444444444442</v>
      </c>
      <c r="C7" s="32" t="s">
        <v>525</v>
      </c>
      <c r="D7" s="15" t="s">
        <v>25</v>
      </c>
      <c r="E7" s="42">
        <v>285</v>
      </c>
      <c r="F7" s="15" t="s">
        <v>18</v>
      </c>
      <c r="G7" s="303"/>
      <c r="H7" s="303"/>
      <c r="I7" s="215" t="s">
        <v>23</v>
      </c>
      <c r="J7" s="97" t="s">
        <v>156</v>
      </c>
    </row>
    <row r="8" spans="1:13" x14ac:dyDescent="0.3">
      <c r="A8" s="96">
        <v>46148</v>
      </c>
      <c r="B8" s="14">
        <v>0.41666666666666669</v>
      </c>
      <c r="C8" s="32" t="s">
        <v>466</v>
      </c>
      <c r="D8" s="15" t="s">
        <v>25</v>
      </c>
      <c r="E8" s="42">
        <v>285</v>
      </c>
      <c r="F8" s="15" t="s">
        <v>18</v>
      </c>
      <c r="G8" s="303"/>
      <c r="H8" s="303"/>
      <c r="I8" s="215" t="s">
        <v>23</v>
      </c>
      <c r="J8" s="97" t="s">
        <v>156</v>
      </c>
    </row>
    <row r="9" spans="1:13" x14ac:dyDescent="0.3">
      <c r="A9" s="96">
        <v>46149</v>
      </c>
      <c r="B9" s="14">
        <v>0.33333333333333331</v>
      </c>
      <c r="C9" s="32" t="s">
        <v>330</v>
      </c>
      <c r="D9" s="15" t="s">
        <v>25</v>
      </c>
      <c r="E9" s="42">
        <v>285</v>
      </c>
      <c r="F9" s="15" t="s">
        <v>18</v>
      </c>
      <c r="G9" s="303"/>
      <c r="H9" s="303"/>
      <c r="I9" s="85" t="s">
        <v>23</v>
      </c>
      <c r="J9" s="97" t="s">
        <v>156</v>
      </c>
    </row>
    <row r="10" spans="1:13" x14ac:dyDescent="0.3">
      <c r="A10" s="98">
        <v>46149</v>
      </c>
      <c r="B10" s="14">
        <v>0.50694444444444442</v>
      </c>
      <c r="C10" s="32" t="s">
        <v>459</v>
      </c>
      <c r="D10" s="15" t="s">
        <v>25</v>
      </c>
      <c r="E10" s="42">
        <v>285</v>
      </c>
      <c r="F10" s="15" t="s">
        <v>18</v>
      </c>
      <c r="G10" s="303"/>
      <c r="H10" s="303"/>
      <c r="I10" s="85" t="s">
        <v>23</v>
      </c>
      <c r="J10" s="97" t="s">
        <v>156</v>
      </c>
    </row>
    <row r="11" spans="1:13" x14ac:dyDescent="0.3">
      <c r="A11" s="96">
        <v>46149</v>
      </c>
      <c r="B11" s="14">
        <v>0.58333333333333337</v>
      </c>
      <c r="C11" s="32" t="s">
        <v>516</v>
      </c>
      <c r="D11" s="15" t="s">
        <v>25</v>
      </c>
      <c r="E11" s="42">
        <v>285</v>
      </c>
      <c r="F11" s="15" t="s">
        <v>18</v>
      </c>
      <c r="G11" s="304" t="s">
        <v>37</v>
      </c>
      <c r="H11" s="304"/>
      <c r="I11" s="85" t="s">
        <v>23</v>
      </c>
      <c r="J11" s="97" t="s">
        <v>156</v>
      </c>
    </row>
    <row r="12" spans="1:13" x14ac:dyDescent="0.3">
      <c r="A12" s="96">
        <v>46150</v>
      </c>
      <c r="B12" s="14">
        <v>0.45833333333333331</v>
      </c>
      <c r="C12" s="32" t="s">
        <v>530</v>
      </c>
      <c r="D12" s="15" t="s">
        <v>25</v>
      </c>
      <c r="E12" s="42">
        <v>285</v>
      </c>
      <c r="F12" s="15" t="s">
        <v>18</v>
      </c>
      <c r="G12" s="303"/>
      <c r="H12" s="319"/>
      <c r="I12" s="85" t="s">
        <v>19</v>
      </c>
      <c r="J12" s="97" t="s">
        <v>156</v>
      </c>
    </row>
    <row r="13" spans="1:13" x14ac:dyDescent="0.3">
      <c r="A13" s="98">
        <v>46150</v>
      </c>
      <c r="B13" s="14">
        <v>0.625</v>
      </c>
      <c r="C13" s="32" t="s">
        <v>531</v>
      </c>
      <c r="D13" s="15" t="s">
        <v>25</v>
      </c>
      <c r="E13" s="42">
        <v>285</v>
      </c>
      <c r="F13" s="15" t="s">
        <v>18</v>
      </c>
      <c r="G13" s="304"/>
      <c r="H13" s="304"/>
      <c r="I13" s="85" t="s">
        <v>23</v>
      </c>
      <c r="J13" s="97" t="s">
        <v>156</v>
      </c>
    </row>
    <row r="14" spans="1:13" x14ac:dyDescent="0.3">
      <c r="A14" s="98">
        <v>46151</v>
      </c>
      <c r="B14" s="14">
        <v>0.35416666666666669</v>
      </c>
      <c r="C14" s="32" t="s">
        <v>479</v>
      </c>
      <c r="D14" s="15" t="s">
        <v>25</v>
      </c>
      <c r="E14" s="42">
        <v>285</v>
      </c>
      <c r="F14" s="15" t="s">
        <v>18</v>
      </c>
      <c r="G14" s="303"/>
      <c r="H14" s="303"/>
      <c r="I14" s="85" t="s">
        <v>23</v>
      </c>
      <c r="J14" s="97" t="s">
        <v>162</v>
      </c>
    </row>
    <row r="15" spans="1:13" x14ac:dyDescent="0.3">
      <c r="A15" s="98">
        <v>46151</v>
      </c>
      <c r="B15" s="14">
        <v>0.41666666666666669</v>
      </c>
      <c r="C15" s="32" t="s">
        <v>532</v>
      </c>
      <c r="D15" s="15" t="s">
        <v>25</v>
      </c>
      <c r="E15" s="42">
        <v>285</v>
      </c>
      <c r="F15" s="15" t="s">
        <v>18</v>
      </c>
      <c r="G15" s="303"/>
      <c r="H15" s="303"/>
      <c r="I15" s="215" t="s">
        <v>19</v>
      </c>
      <c r="J15" s="97" t="s">
        <v>162</v>
      </c>
    </row>
    <row r="16" spans="1:13" ht="13.95" customHeight="1" x14ac:dyDescent="0.3">
      <c r="A16" s="96">
        <v>46151</v>
      </c>
      <c r="B16" s="14">
        <v>0.45833333333333331</v>
      </c>
      <c r="C16" s="32" t="s">
        <v>533</v>
      </c>
      <c r="D16" s="15" t="s">
        <v>25</v>
      </c>
      <c r="E16" s="37">
        <v>285</v>
      </c>
      <c r="F16" s="15" t="s">
        <v>18</v>
      </c>
      <c r="G16" s="303"/>
      <c r="H16" s="303"/>
      <c r="I16" s="85" t="s">
        <v>19</v>
      </c>
      <c r="J16" s="97" t="s">
        <v>162</v>
      </c>
    </row>
    <row r="17" spans="1:10" ht="13.95" customHeight="1" x14ac:dyDescent="0.3">
      <c r="A17" s="98">
        <v>46155</v>
      </c>
      <c r="B17" s="14">
        <v>0.375</v>
      </c>
      <c r="C17" s="32" t="s">
        <v>525</v>
      </c>
      <c r="D17" s="15" t="s">
        <v>25</v>
      </c>
      <c r="E17" s="37">
        <v>285</v>
      </c>
      <c r="F17" s="15" t="s">
        <v>105</v>
      </c>
      <c r="G17" s="303"/>
      <c r="H17" s="303"/>
      <c r="I17" s="85" t="s">
        <v>23</v>
      </c>
      <c r="J17" s="97" t="s">
        <v>156</v>
      </c>
    </row>
    <row r="18" spans="1:10" ht="13.95" customHeight="1" x14ac:dyDescent="0.3">
      <c r="A18" s="98">
        <v>46155</v>
      </c>
      <c r="B18" s="14">
        <v>0.41666666666666669</v>
      </c>
      <c r="C18" s="32" t="s">
        <v>512</v>
      </c>
      <c r="D18" s="15" t="s">
        <v>25</v>
      </c>
      <c r="E18" s="37">
        <v>285</v>
      </c>
      <c r="F18" s="15" t="s">
        <v>17</v>
      </c>
      <c r="G18" s="304"/>
      <c r="H18" s="304"/>
      <c r="I18" s="85" t="s">
        <v>23</v>
      </c>
      <c r="J18" s="97" t="s">
        <v>162</v>
      </c>
    </row>
    <row r="19" spans="1:10" ht="13.95" customHeight="1" x14ac:dyDescent="0.3">
      <c r="A19" s="98">
        <v>46155</v>
      </c>
      <c r="B19" s="14">
        <v>0.45833333333333331</v>
      </c>
      <c r="C19" s="32" t="s">
        <v>511</v>
      </c>
      <c r="D19" s="15" t="s">
        <v>25</v>
      </c>
      <c r="E19" s="37">
        <v>285</v>
      </c>
      <c r="F19" s="15" t="s">
        <v>105</v>
      </c>
      <c r="G19" s="303"/>
      <c r="H19" s="303"/>
      <c r="I19" s="85" t="s">
        <v>23</v>
      </c>
      <c r="J19" s="97" t="s">
        <v>162</v>
      </c>
    </row>
    <row r="20" spans="1:10" ht="13.95" customHeight="1" x14ac:dyDescent="0.3">
      <c r="A20" s="98">
        <v>46156</v>
      </c>
      <c r="B20" s="14">
        <v>0.51736111111111116</v>
      </c>
      <c r="C20" s="32" t="s">
        <v>538</v>
      </c>
      <c r="D20" s="15" t="s">
        <v>25</v>
      </c>
      <c r="E20" s="37">
        <v>285</v>
      </c>
      <c r="F20" s="15" t="s">
        <v>17</v>
      </c>
      <c r="G20" s="304"/>
      <c r="H20" s="304"/>
      <c r="I20" s="85" t="s">
        <v>23</v>
      </c>
      <c r="J20" s="97" t="s">
        <v>156</v>
      </c>
    </row>
    <row r="21" spans="1:10" ht="13.95" customHeight="1" x14ac:dyDescent="0.3">
      <c r="A21" s="98">
        <v>46156</v>
      </c>
      <c r="B21" s="14">
        <v>0.68402777777777779</v>
      </c>
      <c r="C21" s="32" t="s">
        <v>516</v>
      </c>
      <c r="D21" s="15" t="s">
        <v>25</v>
      </c>
      <c r="E21" s="37">
        <v>285</v>
      </c>
      <c r="F21" s="15" t="s">
        <v>18</v>
      </c>
      <c r="G21" s="303"/>
      <c r="H21" s="303"/>
      <c r="I21" s="85" t="s">
        <v>23</v>
      </c>
      <c r="J21" s="97" t="s">
        <v>156</v>
      </c>
    </row>
    <row r="22" spans="1:10" ht="14.4" customHeight="1" x14ac:dyDescent="0.3">
      <c r="A22" s="98">
        <v>46157</v>
      </c>
      <c r="B22" s="14">
        <v>0.45833333333333331</v>
      </c>
      <c r="C22" s="32" t="s">
        <v>530</v>
      </c>
      <c r="D22" s="15" t="s">
        <v>25</v>
      </c>
      <c r="E22" s="37">
        <v>285</v>
      </c>
      <c r="F22" s="15" t="s">
        <v>18</v>
      </c>
      <c r="G22" s="303" t="s">
        <v>529</v>
      </c>
      <c r="H22" s="303"/>
      <c r="I22" s="85" t="s">
        <v>23</v>
      </c>
      <c r="J22" s="97" t="s">
        <v>156</v>
      </c>
    </row>
    <row r="23" spans="1:10" x14ac:dyDescent="0.3">
      <c r="A23" s="98"/>
      <c r="B23" s="14"/>
      <c r="C23" s="32"/>
      <c r="D23" s="15"/>
      <c r="E23" s="37"/>
      <c r="F23" s="15"/>
      <c r="G23" s="303"/>
      <c r="H23" s="319"/>
      <c r="I23" s="85"/>
      <c r="J23" s="97"/>
    </row>
    <row r="24" spans="1:10" x14ac:dyDescent="0.3">
      <c r="A24" s="98"/>
      <c r="B24" s="14"/>
      <c r="C24" s="32"/>
      <c r="D24" s="15"/>
      <c r="E24" s="37"/>
      <c r="F24" s="15"/>
      <c r="G24" s="303"/>
      <c r="H24" s="303"/>
      <c r="I24" s="85"/>
      <c r="J24" s="97"/>
    </row>
    <row r="25" spans="1:10" x14ac:dyDescent="0.3">
      <c r="A25" s="98"/>
      <c r="B25" s="14"/>
      <c r="C25" s="85"/>
      <c r="D25" s="15"/>
      <c r="E25" s="42"/>
      <c r="F25" s="15"/>
      <c r="G25" s="303"/>
      <c r="H25" s="319"/>
      <c r="I25" s="85"/>
      <c r="J25" s="97"/>
    </row>
    <row r="26" spans="1:10" x14ac:dyDescent="0.3">
      <c r="A26" s="98"/>
      <c r="B26" s="14"/>
      <c r="C26" s="85"/>
      <c r="D26" s="15"/>
      <c r="E26" s="42"/>
      <c r="F26" s="15"/>
      <c r="G26" s="303"/>
      <c r="H26" s="303"/>
      <c r="I26" s="85"/>
      <c r="J26" s="97"/>
    </row>
    <row r="27" spans="1:10" x14ac:dyDescent="0.3">
      <c r="A27" s="99"/>
      <c r="B27" s="250"/>
      <c r="C27" s="107"/>
      <c r="D27" s="15"/>
      <c r="E27" s="42"/>
      <c r="F27" s="15"/>
      <c r="G27" s="303"/>
      <c r="H27" s="303"/>
      <c r="I27" s="85"/>
      <c r="J27" s="97"/>
    </row>
    <row r="28" spans="1:10" x14ac:dyDescent="0.3">
      <c r="A28" s="98"/>
      <c r="B28" s="14"/>
      <c r="C28" s="32"/>
      <c r="D28" s="15"/>
      <c r="E28" s="37"/>
      <c r="F28" s="15"/>
      <c r="G28" s="303"/>
      <c r="H28" s="303"/>
      <c r="I28" s="85"/>
      <c r="J28" s="97"/>
    </row>
    <row r="29" spans="1:10" x14ac:dyDescent="0.3">
      <c r="A29" s="98"/>
      <c r="B29" s="14"/>
      <c r="C29" s="85"/>
      <c r="D29" s="15"/>
      <c r="E29" s="42"/>
      <c r="F29" s="15"/>
      <c r="G29" s="303"/>
      <c r="H29" s="303"/>
      <c r="I29" s="85"/>
      <c r="J29" s="97"/>
    </row>
    <row r="30" spans="1:10" x14ac:dyDescent="0.3">
      <c r="A30" s="98"/>
      <c r="B30" s="14"/>
      <c r="C30" s="85"/>
      <c r="D30" s="15"/>
      <c r="E30" s="42"/>
      <c r="F30" s="15"/>
      <c r="G30" s="303"/>
      <c r="H30" s="303"/>
      <c r="I30" s="85"/>
      <c r="J30" s="97"/>
    </row>
    <row r="31" spans="1:10" x14ac:dyDescent="0.3">
      <c r="A31" s="98"/>
      <c r="B31" s="14"/>
      <c r="C31" s="85"/>
      <c r="D31" s="15"/>
      <c r="E31" s="42"/>
      <c r="F31" s="15"/>
      <c r="G31" s="303"/>
      <c r="H31" s="303"/>
      <c r="I31" s="85"/>
      <c r="J31" s="97"/>
    </row>
    <row r="32" spans="1:10" x14ac:dyDescent="0.3">
      <c r="A32" s="98"/>
      <c r="B32" s="14"/>
      <c r="C32" s="85"/>
      <c r="D32" s="15"/>
      <c r="E32" s="42"/>
      <c r="F32" s="15"/>
      <c r="G32" s="303"/>
      <c r="H32" s="303"/>
      <c r="I32" s="85"/>
      <c r="J32" s="97"/>
    </row>
    <row r="33" spans="1:13" x14ac:dyDescent="0.3">
      <c r="A33" s="98"/>
      <c r="B33" s="14"/>
      <c r="C33" s="85"/>
      <c r="D33" s="15"/>
      <c r="E33" s="42"/>
      <c r="F33" s="15"/>
      <c r="G33" s="303"/>
      <c r="H33" s="303"/>
      <c r="I33" s="85"/>
      <c r="J33" s="97"/>
    </row>
    <row r="34" spans="1:13" x14ac:dyDescent="0.3">
      <c r="A34" s="98"/>
      <c r="B34" s="14"/>
      <c r="C34" s="85"/>
      <c r="D34" s="15"/>
      <c r="E34" s="42"/>
      <c r="F34" s="15"/>
      <c r="G34" s="319"/>
      <c r="H34" s="319"/>
      <c r="I34" s="85"/>
      <c r="J34" s="97"/>
    </row>
    <row r="35" spans="1:13" x14ac:dyDescent="0.3">
      <c r="A35" s="98"/>
      <c r="B35" s="14"/>
      <c r="C35" s="85"/>
      <c r="D35" s="15"/>
      <c r="E35" s="42"/>
      <c r="F35" s="15"/>
      <c r="G35" s="303"/>
      <c r="H35" s="303"/>
      <c r="I35" s="85"/>
      <c r="J35" s="97"/>
    </row>
    <row r="36" spans="1:13" ht="15" thickBot="1" x14ac:dyDescent="0.35">
      <c r="A36" s="100"/>
      <c r="B36" s="101"/>
      <c r="C36" s="102"/>
      <c r="D36" s="103"/>
      <c r="E36" s="104"/>
      <c r="F36" s="103"/>
      <c r="G36" s="320"/>
      <c r="H36" s="320"/>
      <c r="I36" s="105"/>
      <c r="J36" s="106"/>
    </row>
    <row r="37" spans="1:13" x14ac:dyDescent="0.3">
      <c r="D37" s="34" t="s">
        <v>30</v>
      </c>
      <c r="E37" s="35">
        <f>SUM(E5:E36)</f>
        <v>5130</v>
      </c>
      <c r="G37" s="118">
        <f>((G40*285)*15%)</f>
        <v>641.25</v>
      </c>
    </row>
    <row r="39" spans="1:13" x14ac:dyDescent="0.3">
      <c r="C39" s="32" t="s">
        <v>25</v>
      </c>
      <c r="D39" s="32">
        <f>COUNTIF(D5:D36,C39)</f>
        <v>18</v>
      </c>
      <c r="F39" s="32" t="s">
        <v>19</v>
      </c>
      <c r="G39" s="32">
        <f>COUNTIF(I5:I36,F39)</f>
        <v>3</v>
      </c>
      <c r="I39" s="32" t="s">
        <v>162</v>
      </c>
      <c r="J39" s="32">
        <f>COUNTIF(J5:J36,I39)</f>
        <v>7</v>
      </c>
    </row>
    <row r="40" spans="1:13" x14ac:dyDescent="0.3">
      <c r="C40" s="32" t="s">
        <v>34</v>
      </c>
      <c r="D40" s="32">
        <f>COUNTIF(D5:D36,C40)</f>
        <v>0</v>
      </c>
      <c r="F40" s="32" t="s">
        <v>23</v>
      </c>
      <c r="G40" s="32">
        <f>COUNTIF(I5:I37,F40)</f>
        <v>15</v>
      </c>
      <c r="I40" s="32" t="s">
        <v>156</v>
      </c>
      <c r="J40" s="32">
        <f>COUNTIF(J5:J36,I40)</f>
        <v>11</v>
      </c>
    </row>
    <row r="41" spans="1:13" x14ac:dyDescent="0.3">
      <c r="C41" s="32" t="s">
        <v>29</v>
      </c>
      <c r="D41" s="32">
        <f>COUNTIF(D5:D36,C41)</f>
        <v>0</v>
      </c>
      <c r="G41">
        <f>G40*41</f>
        <v>615</v>
      </c>
    </row>
    <row r="44" spans="1:13" ht="18" customHeight="1" thickBot="1" x14ac:dyDescent="0.35">
      <c r="A44" s="294" t="s">
        <v>462</v>
      </c>
      <c r="B44" s="294"/>
      <c r="C44" s="294"/>
      <c r="D44" s="294"/>
      <c r="E44" s="294"/>
      <c r="F44" s="294"/>
      <c r="G44" s="294"/>
      <c r="H44" s="294"/>
      <c r="I44" s="48"/>
      <c r="J44" s="48"/>
      <c r="L44" t="s">
        <v>26</v>
      </c>
      <c r="M44" s="33">
        <v>500</v>
      </c>
    </row>
    <row r="45" spans="1:13" ht="31.8" thickBot="1" x14ac:dyDescent="0.35">
      <c r="A45" s="3" t="s">
        <v>0</v>
      </c>
      <c r="B45" s="4" t="s">
        <v>1</v>
      </c>
      <c r="C45" s="5" t="s">
        <v>2</v>
      </c>
      <c r="D45" s="7" t="s">
        <v>28</v>
      </c>
      <c r="E45" s="6" t="s">
        <v>3</v>
      </c>
      <c r="F45" s="7" t="s">
        <v>4</v>
      </c>
      <c r="G45" s="300" t="s">
        <v>5</v>
      </c>
      <c r="H45" s="301"/>
      <c r="I45" s="143" t="s">
        <v>163</v>
      </c>
      <c r="J45" s="6" t="s">
        <v>148</v>
      </c>
    </row>
    <row r="46" spans="1:13" x14ac:dyDescent="0.3">
      <c r="A46" s="169"/>
      <c r="B46" s="170"/>
      <c r="C46" s="180"/>
      <c r="D46" s="94"/>
      <c r="E46" s="181"/>
      <c r="F46" s="94"/>
      <c r="G46" s="317"/>
      <c r="H46" s="317"/>
      <c r="I46" s="180"/>
      <c r="J46" s="182"/>
    </row>
    <row r="47" spans="1:13" x14ac:dyDescent="0.3">
      <c r="A47" s="96">
        <v>46119</v>
      </c>
      <c r="B47" s="14">
        <v>0.41666666666666669</v>
      </c>
      <c r="C47" s="213" t="s">
        <v>451</v>
      </c>
      <c r="D47" s="15" t="s">
        <v>25</v>
      </c>
      <c r="E47" s="217">
        <v>285</v>
      </c>
      <c r="F47" s="15" t="s">
        <v>17</v>
      </c>
      <c r="G47" s="303" t="s">
        <v>463</v>
      </c>
      <c r="H47" s="303"/>
      <c r="I47" s="215" t="s">
        <v>23</v>
      </c>
      <c r="J47" s="97" t="s">
        <v>156</v>
      </c>
    </row>
    <row r="48" spans="1:13" x14ac:dyDescent="0.3">
      <c r="A48" s="96">
        <v>46119</v>
      </c>
      <c r="B48" s="14">
        <v>0.59027777777777779</v>
      </c>
      <c r="C48" s="213" t="s">
        <v>464</v>
      </c>
      <c r="D48" s="15" t="s">
        <v>25</v>
      </c>
      <c r="E48" s="217">
        <v>285</v>
      </c>
      <c r="F48" s="15" t="s">
        <v>105</v>
      </c>
      <c r="G48" s="303" t="s">
        <v>465</v>
      </c>
      <c r="H48" s="303"/>
      <c r="I48" s="215" t="s">
        <v>19</v>
      </c>
      <c r="J48" s="97" t="s">
        <v>156</v>
      </c>
    </row>
    <row r="49" spans="1:10" x14ac:dyDescent="0.3">
      <c r="A49" s="96">
        <v>46120</v>
      </c>
      <c r="B49" s="14">
        <v>0.33333333333333331</v>
      </c>
      <c r="C49" s="213" t="s">
        <v>366</v>
      </c>
      <c r="D49" s="15" t="s">
        <v>25</v>
      </c>
      <c r="E49" s="217">
        <v>285</v>
      </c>
      <c r="F49" s="15" t="s">
        <v>18</v>
      </c>
      <c r="G49" s="304" t="s">
        <v>244</v>
      </c>
      <c r="H49" s="304"/>
      <c r="I49" s="215" t="s">
        <v>23</v>
      </c>
      <c r="J49" s="97" t="s">
        <v>156</v>
      </c>
    </row>
    <row r="50" spans="1:10" x14ac:dyDescent="0.3">
      <c r="A50" s="96">
        <v>46120</v>
      </c>
      <c r="B50" s="14">
        <v>0.41666666666666669</v>
      </c>
      <c r="C50" s="213" t="s">
        <v>466</v>
      </c>
      <c r="D50" s="15" t="s">
        <v>25</v>
      </c>
      <c r="E50" s="217">
        <v>285</v>
      </c>
      <c r="F50" s="15" t="s">
        <v>18</v>
      </c>
      <c r="G50" s="303"/>
      <c r="H50" s="303"/>
      <c r="I50" s="215" t="s">
        <v>23</v>
      </c>
      <c r="J50" s="97" t="s">
        <v>156</v>
      </c>
    </row>
    <row r="51" spans="1:10" x14ac:dyDescent="0.3">
      <c r="A51" s="98">
        <v>46121</v>
      </c>
      <c r="B51" s="14">
        <v>0.63194444444444442</v>
      </c>
      <c r="C51" s="213" t="s">
        <v>431</v>
      </c>
      <c r="D51" s="15" t="s">
        <v>25</v>
      </c>
      <c r="E51" s="217">
        <v>285</v>
      </c>
      <c r="F51" s="15" t="s">
        <v>18</v>
      </c>
      <c r="G51" s="303" t="s">
        <v>432</v>
      </c>
      <c r="H51" s="303"/>
      <c r="I51" s="215" t="s">
        <v>23</v>
      </c>
      <c r="J51" s="97" t="s">
        <v>156</v>
      </c>
    </row>
    <row r="52" spans="1:10" x14ac:dyDescent="0.3">
      <c r="A52" s="96">
        <v>46121</v>
      </c>
      <c r="B52" s="14">
        <v>0.67708333333333337</v>
      </c>
      <c r="C52" s="213" t="s">
        <v>471</v>
      </c>
      <c r="D52" s="15" t="s">
        <v>25</v>
      </c>
      <c r="E52" s="217">
        <v>285</v>
      </c>
      <c r="F52" s="15" t="s">
        <v>105</v>
      </c>
      <c r="G52" s="303" t="s">
        <v>473</v>
      </c>
      <c r="H52" s="303"/>
      <c r="I52" s="215" t="s">
        <v>23</v>
      </c>
      <c r="J52" s="97" t="s">
        <v>156</v>
      </c>
    </row>
    <row r="53" spans="1:10" x14ac:dyDescent="0.3">
      <c r="A53" s="96">
        <v>46122</v>
      </c>
      <c r="B53" s="14">
        <v>0.45833333333333331</v>
      </c>
      <c r="C53" s="32" t="s">
        <v>478</v>
      </c>
      <c r="D53" s="15" t="s">
        <v>25</v>
      </c>
      <c r="E53" s="42">
        <v>285</v>
      </c>
      <c r="F53" s="15" t="s">
        <v>18</v>
      </c>
      <c r="G53" s="303"/>
      <c r="H53" s="319"/>
      <c r="I53" s="85" t="s">
        <v>23</v>
      </c>
      <c r="J53" s="97" t="s">
        <v>156</v>
      </c>
    </row>
    <row r="54" spans="1:10" x14ac:dyDescent="0.3">
      <c r="A54" s="98">
        <v>46123</v>
      </c>
      <c r="B54" s="14">
        <v>0.375</v>
      </c>
      <c r="C54" s="213" t="s">
        <v>479</v>
      </c>
      <c r="D54" s="15" t="s">
        <v>25</v>
      </c>
      <c r="E54" s="217">
        <v>285</v>
      </c>
      <c r="F54" s="15" t="s">
        <v>18</v>
      </c>
      <c r="G54" s="303"/>
      <c r="H54" s="303"/>
      <c r="I54" s="215" t="s">
        <v>23</v>
      </c>
      <c r="J54" s="97" t="s">
        <v>162</v>
      </c>
    </row>
    <row r="55" spans="1:10" x14ac:dyDescent="0.3">
      <c r="A55" s="98">
        <v>46125</v>
      </c>
      <c r="B55" s="14">
        <v>0.625</v>
      </c>
      <c r="C55" s="213" t="s">
        <v>460</v>
      </c>
      <c r="D55" s="15" t="s">
        <v>25</v>
      </c>
      <c r="E55" s="217">
        <v>282</v>
      </c>
      <c r="F55" s="15" t="s">
        <v>18</v>
      </c>
      <c r="G55" s="303"/>
      <c r="H55" s="303"/>
      <c r="I55" s="215" t="s">
        <v>23</v>
      </c>
      <c r="J55" s="97" t="s">
        <v>156</v>
      </c>
    </row>
    <row r="56" spans="1:10" x14ac:dyDescent="0.3">
      <c r="A56" s="98">
        <v>46126</v>
      </c>
      <c r="B56" s="14">
        <v>0.59722222222222221</v>
      </c>
      <c r="C56" s="213" t="s">
        <v>451</v>
      </c>
      <c r="D56" s="15" t="s">
        <v>26</v>
      </c>
      <c r="E56" s="217">
        <v>500</v>
      </c>
      <c r="F56" s="15" t="s">
        <v>17</v>
      </c>
      <c r="G56" s="303"/>
      <c r="H56" s="303"/>
      <c r="I56" s="215" t="s">
        <v>23</v>
      </c>
      <c r="J56" s="97" t="s">
        <v>156</v>
      </c>
    </row>
    <row r="57" spans="1:10" ht="13.95" customHeight="1" x14ac:dyDescent="0.3">
      <c r="A57" s="96">
        <v>46127</v>
      </c>
      <c r="B57" s="14">
        <v>0.30555555555555558</v>
      </c>
      <c r="C57" s="213" t="s">
        <v>464</v>
      </c>
      <c r="D57" s="15" t="s">
        <v>25</v>
      </c>
      <c r="E57" s="218">
        <v>285</v>
      </c>
      <c r="F57" s="15" t="s">
        <v>105</v>
      </c>
      <c r="G57" s="303" t="s">
        <v>465</v>
      </c>
      <c r="H57" s="303"/>
      <c r="I57" s="215" t="s">
        <v>23</v>
      </c>
      <c r="J57" s="97" t="s">
        <v>156</v>
      </c>
    </row>
    <row r="58" spans="1:10" ht="13.95" customHeight="1" x14ac:dyDescent="0.3">
      <c r="A58" s="98">
        <v>46127</v>
      </c>
      <c r="B58" s="14">
        <v>0.4375</v>
      </c>
      <c r="C58" s="213" t="s">
        <v>492</v>
      </c>
      <c r="D58" s="15" t="s">
        <v>25</v>
      </c>
      <c r="E58" s="218">
        <v>285</v>
      </c>
      <c r="F58" s="15" t="s">
        <v>17</v>
      </c>
      <c r="G58" s="303"/>
      <c r="H58" s="303"/>
      <c r="I58" s="215" t="s">
        <v>23</v>
      </c>
      <c r="J58" s="97" t="s">
        <v>156</v>
      </c>
    </row>
    <row r="59" spans="1:10" ht="13.95" customHeight="1" x14ac:dyDescent="0.3">
      <c r="A59" s="98">
        <v>46130</v>
      </c>
      <c r="B59" s="14">
        <v>0.375</v>
      </c>
      <c r="C59" s="213" t="s">
        <v>479</v>
      </c>
      <c r="D59" s="15" t="s">
        <v>25</v>
      </c>
      <c r="E59" s="218">
        <v>285</v>
      </c>
      <c r="F59" s="15" t="s">
        <v>18</v>
      </c>
      <c r="G59" s="303"/>
      <c r="H59" s="303"/>
      <c r="I59" s="215" t="s">
        <v>23</v>
      </c>
      <c r="J59" s="97" t="s">
        <v>162</v>
      </c>
    </row>
    <row r="60" spans="1:10" ht="13.95" customHeight="1" x14ac:dyDescent="0.3">
      <c r="A60" s="98">
        <v>46130</v>
      </c>
      <c r="B60" s="14">
        <v>0.45833333333333331</v>
      </c>
      <c r="C60" s="213" t="s">
        <v>495</v>
      </c>
      <c r="D60" s="15" t="s">
        <v>25</v>
      </c>
      <c r="E60" s="218">
        <v>285</v>
      </c>
      <c r="F60" s="15" t="s">
        <v>18</v>
      </c>
      <c r="G60" s="303"/>
      <c r="H60" s="303"/>
      <c r="I60" s="215" t="s">
        <v>23</v>
      </c>
      <c r="J60" s="97" t="s">
        <v>162</v>
      </c>
    </row>
    <row r="61" spans="1:10" ht="13.95" customHeight="1" x14ac:dyDescent="0.3">
      <c r="A61" s="98">
        <v>46132</v>
      </c>
      <c r="B61" s="14">
        <v>0.52083333333333337</v>
      </c>
      <c r="C61" s="213" t="s">
        <v>496</v>
      </c>
      <c r="D61" s="15" t="s">
        <v>25</v>
      </c>
      <c r="E61" s="218">
        <v>285</v>
      </c>
      <c r="F61" s="15" t="s">
        <v>17</v>
      </c>
      <c r="G61" s="303" t="s">
        <v>498</v>
      </c>
      <c r="H61" s="303"/>
      <c r="I61" s="215" t="s">
        <v>19</v>
      </c>
      <c r="J61" s="97" t="s">
        <v>162</v>
      </c>
    </row>
    <row r="62" spans="1:10" ht="13.95" customHeight="1" x14ac:dyDescent="0.3">
      <c r="A62" s="98">
        <v>46133</v>
      </c>
      <c r="B62" s="14">
        <v>0.58333333333333337</v>
      </c>
      <c r="C62" s="213" t="s">
        <v>500</v>
      </c>
      <c r="D62" s="15" t="s">
        <v>25</v>
      </c>
      <c r="E62" s="218">
        <v>285</v>
      </c>
      <c r="F62" s="15" t="s">
        <v>17</v>
      </c>
      <c r="G62" s="303"/>
      <c r="H62" s="303"/>
      <c r="I62" s="215" t="s">
        <v>19</v>
      </c>
      <c r="J62" s="97" t="s">
        <v>156</v>
      </c>
    </row>
    <row r="63" spans="1:10" ht="14.4" customHeight="1" x14ac:dyDescent="0.3">
      <c r="A63" s="98">
        <v>46134</v>
      </c>
      <c r="B63" s="14">
        <v>0.4201388888888889</v>
      </c>
      <c r="C63" s="213" t="s">
        <v>466</v>
      </c>
      <c r="D63" s="15" t="s">
        <v>25</v>
      </c>
      <c r="E63" s="218">
        <v>285</v>
      </c>
      <c r="F63" s="15" t="s">
        <v>18</v>
      </c>
      <c r="G63" s="303"/>
      <c r="H63" s="303"/>
      <c r="I63" s="215" t="s">
        <v>23</v>
      </c>
      <c r="J63" s="97" t="s">
        <v>156</v>
      </c>
    </row>
    <row r="64" spans="1:10" x14ac:dyDescent="0.3">
      <c r="A64" s="98">
        <v>46136</v>
      </c>
      <c r="B64" s="14">
        <v>0.41666666666666669</v>
      </c>
      <c r="C64" s="213" t="s">
        <v>415</v>
      </c>
      <c r="D64" s="15" t="s">
        <v>25</v>
      </c>
      <c r="E64" s="218">
        <v>285</v>
      </c>
      <c r="F64" s="15" t="s">
        <v>18</v>
      </c>
      <c r="G64" s="303"/>
      <c r="H64" s="319"/>
      <c r="I64" s="215" t="s">
        <v>23</v>
      </c>
      <c r="J64" s="97" t="s">
        <v>156</v>
      </c>
    </row>
    <row r="65" spans="1:10" x14ac:dyDescent="0.3">
      <c r="A65" s="98">
        <v>46136</v>
      </c>
      <c r="B65" s="14">
        <v>0.47916666666666669</v>
      </c>
      <c r="C65" s="213" t="s">
        <v>447</v>
      </c>
      <c r="D65" s="15" t="s">
        <v>25</v>
      </c>
      <c r="E65" s="218">
        <v>285</v>
      </c>
      <c r="F65" s="15" t="s">
        <v>18</v>
      </c>
      <c r="G65" s="303"/>
      <c r="H65" s="303"/>
      <c r="I65" s="215" t="s">
        <v>23</v>
      </c>
      <c r="J65" s="97" t="s">
        <v>156</v>
      </c>
    </row>
    <row r="66" spans="1:10" x14ac:dyDescent="0.3">
      <c r="A66" s="98">
        <v>46136</v>
      </c>
      <c r="B66" s="14">
        <v>0.625</v>
      </c>
      <c r="C66" s="213" t="s">
        <v>471</v>
      </c>
      <c r="D66" s="15" t="s">
        <v>25</v>
      </c>
      <c r="E66" s="218">
        <v>285</v>
      </c>
      <c r="F66" s="15" t="s">
        <v>18</v>
      </c>
      <c r="G66" s="303"/>
      <c r="H66" s="303"/>
      <c r="I66" s="215" t="s">
        <v>23</v>
      </c>
      <c r="J66" s="97" t="s">
        <v>156</v>
      </c>
    </row>
    <row r="67" spans="1:10" x14ac:dyDescent="0.3">
      <c r="A67" s="98">
        <v>46137</v>
      </c>
      <c r="B67" s="14">
        <v>0.375</v>
      </c>
      <c r="C67" s="215" t="s">
        <v>479</v>
      </c>
      <c r="D67" s="15" t="s">
        <v>25</v>
      </c>
      <c r="E67" s="217">
        <v>285</v>
      </c>
      <c r="F67" s="15" t="s">
        <v>18</v>
      </c>
      <c r="G67" s="303"/>
      <c r="H67" s="319"/>
      <c r="I67" s="215" t="s">
        <v>23</v>
      </c>
      <c r="J67" s="97" t="s">
        <v>162</v>
      </c>
    </row>
    <row r="68" spans="1:10" x14ac:dyDescent="0.3">
      <c r="A68" s="98">
        <v>46137</v>
      </c>
      <c r="B68" s="14">
        <v>0.45833333333333331</v>
      </c>
      <c r="C68" s="215" t="s">
        <v>495</v>
      </c>
      <c r="D68" s="15" t="s">
        <v>25</v>
      </c>
      <c r="E68" s="217">
        <v>285</v>
      </c>
      <c r="F68" s="15" t="s">
        <v>18</v>
      </c>
      <c r="G68" s="303"/>
      <c r="H68" s="303"/>
      <c r="I68" s="215" t="s">
        <v>23</v>
      </c>
      <c r="J68" s="97" t="s">
        <v>162</v>
      </c>
    </row>
    <row r="69" spans="1:10" x14ac:dyDescent="0.3">
      <c r="A69" s="99">
        <v>46139</v>
      </c>
      <c r="B69" s="250">
        <v>0.47916666666666669</v>
      </c>
      <c r="C69" s="228" t="s">
        <v>510</v>
      </c>
      <c r="D69" s="15" t="s">
        <v>25</v>
      </c>
      <c r="E69" s="217">
        <v>285</v>
      </c>
      <c r="F69" s="15" t="s">
        <v>18</v>
      </c>
      <c r="G69" s="303" t="s">
        <v>518</v>
      </c>
      <c r="H69" s="303"/>
      <c r="I69" s="85" t="s">
        <v>19</v>
      </c>
      <c r="J69" s="97" t="s">
        <v>156</v>
      </c>
    </row>
    <row r="70" spans="1:10" x14ac:dyDescent="0.3">
      <c r="A70" s="98">
        <v>46139</v>
      </c>
      <c r="B70" s="14">
        <v>0.625</v>
      </c>
      <c r="C70" s="213" t="s">
        <v>460</v>
      </c>
      <c r="D70" s="15" t="s">
        <v>25</v>
      </c>
      <c r="E70" s="218">
        <v>285</v>
      </c>
      <c r="F70" s="15" t="s">
        <v>18</v>
      </c>
      <c r="G70" s="303"/>
      <c r="H70" s="303"/>
      <c r="I70" s="85" t="s">
        <v>23</v>
      </c>
      <c r="J70" s="97" t="s">
        <v>156</v>
      </c>
    </row>
    <row r="71" spans="1:10" x14ac:dyDescent="0.3">
      <c r="A71" s="98">
        <v>46140</v>
      </c>
      <c r="B71" s="14">
        <v>0.4375</v>
      </c>
      <c r="C71" s="85" t="s">
        <v>496</v>
      </c>
      <c r="D71" s="15" t="s">
        <v>25</v>
      </c>
      <c r="E71" s="42">
        <v>285</v>
      </c>
      <c r="F71" s="15" t="s">
        <v>17</v>
      </c>
      <c r="G71" s="303"/>
      <c r="H71" s="303"/>
      <c r="I71" s="215" t="s">
        <v>23</v>
      </c>
      <c r="J71" s="97" t="s">
        <v>162</v>
      </c>
    </row>
    <row r="72" spans="1:10" x14ac:dyDescent="0.3">
      <c r="A72" s="98">
        <v>46140</v>
      </c>
      <c r="B72" s="14">
        <v>0.47916666666666669</v>
      </c>
      <c r="C72" s="215" t="s">
        <v>511</v>
      </c>
      <c r="D72" s="15" t="s">
        <v>25</v>
      </c>
      <c r="E72" s="217">
        <v>285</v>
      </c>
      <c r="F72" s="15" t="s">
        <v>18</v>
      </c>
      <c r="G72" s="303"/>
      <c r="H72" s="303"/>
      <c r="I72" s="215" t="s">
        <v>19</v>
      </c>
      <c r="J72" s="97" t="s">
        <v>156</v>
      </c>
    </row>
    <row r="73" spans="1:10" x14ac:dyDescent="0.3">
      <c r="A73" s="98">
        <v>46140</v>
      </c>
      <c r="B73" s="14">
        <v>0.625</v>
      </c>
      <c r="C73" s="85" t="s">
        <v>512</v>
      </c>
      <c r="D73" s="15" t="s">
        <v>25</v>
      </c>
      <c r="E73" s="42">
        <v>285</v>
      </c>
      <c r="F73" s="15" t="s">
        <v>17</v>
      </c>
      <c r="G73" s="303" t="s">
        <v>513</v>
      </c>
      <c r="H73" s="303"/>
      <c r="I73" s="85" t="s">
        <v>19</v>
      </c>
      <c r="J73" s="97" t="s">
        <v>162</v>
      </c>
    </row>
    <row r="74" spans="1:10" x14ac:dyDescent="0.3">
      <c r="A74" s="98">
        <v>46141</v>
      </c>
      <c r="B74" s="14">
        <v>0.375</v>
      </c>
      <c r="C74" s="85" t="s">
        <v>514</v>
      </c>
      <c r="D74" s="15" t="s">
        <v>25</v>
      </c>
      <c r="E74" s="42">
        <v>285</v>
      </c>
      <c r="F74" s="15" t="s">
        <v>17</v>
      </c>
      <c r="G74" s="303"/>
      <c r="H74" s="303"/>
      <c r="I74" s="85" t="s">
        <v>23</v>
      </c>
      <c r="J74" s="97" t="s">
        <v>156</v>
      </c>
    </row>
    <row r="75" spans="1:10" ht="15" thickBot="1" x14ac:dyDescent="0.35">
      <c r="A75" s="100">
        <v>46142</v>
      </c>
      <c r="B75" s="101">
        <v>0.66666666666666663</v>
      </c>
      <c r="C75" s="105" t="s">
        <v>516</v>
      </c>
      <c r="D75" s="103" t="s">
        <v>25</v>
      </c>
      <c r="E75" s="104">
        <v>285</v>
      </c>
      <c r="F75" s="103" t="s">
        <v>18</v>
      </c>
      <c r="G75" s="305"/>
      <c r="H75" s="305"/>
      <c r="I75" s="222" t="s">
        <v>19</v>
      </c>
      <c r="J75" s="106" t="s">
        <v>156</v>
      </c>
    </row>
    <row r="76" spans="1:10" x14ac:dyDescent="0.3">
      <c r="D76" s="34" t="s">
        <v>30</v>
      </c>
      <c r="E76" s="35">
        <f>SUM(E46:E75)</f>
        <v>8477</v>
      </c>
      <c r="G76" s="118">
        <f>((G79*285)*15%)</f>
        <v>940.5</v>
      </c>
    </row>
    <row r="78" spans="1:10" x14ac:dyDescent="0.3">
      <c r="C78" s="32" t="s">
        <v>25</v>
      </c>
      <c r="D78" s="32">
        <f>COUNTIF(D46:D75,C78)</f>
        <v>28</v>
      </c>
      <c r="F78" s="32" t="s">
        <v>19</v>
      </c>
      <c r="G78" s="32">
        <f>COUNTIF(I46:I75,F78)</f>
        <v>7</v>
      </c>
      <c r="I78" s="32" t="s">
        <v>162</v>
      </c>
      <c r="J78" s="32">
        <f>COUNTIF(J46:J75,I78)</f>
        <v>8</v>
      </c>
    </row>
    <row r="79" spans="1:10" x14ac:dyDescent="0.3">
      <c r="C79" s="32" t="s">
        <v>34</v>
      </c>
      <c r="D79" s="32">
        <v>1</v>
      </c>
      <c r="F79" s="32" t="s">
        <v>23</v>
      </c>
      <c r="G79" s="32">
        <f>COUNTIF(I46:I76,F79)</f>
        <v>22</v>
      </c>
      <c r="I79" s="32" t="s">
        <v>156</v>
      </c>
      <c r="J79" s="32">
        <f>COUNTIF(J46:J75,I79)</f>
        <v>21</v>
      </c>
    </row>
    <row r="80" spans="1:10" x14ac:dyDescent="0.3">
      <c r="C80" s="32" t="s">
        <v>29</v>
      </c>
      <c r="D80" s="32">
        <f>COUNTIF(D46:D75,C80)</f>
        <v>0</v>
      </c>
      <c r="G80">
        <f>G79*41</f>
        <v>902</v>
      </c>
    </row>
    <row r="83" spans="1:13" ht="18" customHeight="1" thickBot="1" x14ac:dyDescent="0.35">
      <c r="A83" s="294" t="s">
        <v>393</v>
      </c>
      <c r="B83" s="294"/>
      <c r="C83" s="294"/>
      <c r="D83" s="294"/>
      <c r="E83" s="294"/>
      <c r="F83" s="294"/>
      <c r="G83" s="294"/>
      <c r="H83" s="294"/>
      <c r="I83" s="48"/>
      <c r="J83" s="48"/>
      <c r="L83" t="s">
        <v>26</v>
      </c>
      <c r="M83" s="33">
        <v>500</v>
      </c>
    </row>
    <row r="84" spans="1:13" ht="31.8" thickBot="1" x14ac:dyDescent="0.35">
      <c r="A84" s="3" t="s">
        <v>0</v>
      </c>
      <c r="B84" s="4" t="s">
        <v>1</v>
      </c>
      <c r="C84" s="5" t="s">
        <v>2</v>
      </c>
      <c r="D84" s="7" t="s">
        <v>28</v>
      </c>
      <c r="E84" s="6" t="s">
        <v>3</v>
      </c>
      <c r="F84" s="7" t="s">
        <v>4</v>
      </c>
      <c r="G84" s="300" t="s">
        <v>5</v>
      </c>
      <c r="H84" s="301"/>
      <c r="I84" s="143" t="s">
        <v>163</v>
      </c>
      <c r="J84" s="6" t="s">
        <v>148</v>
      </c>
    </row>
    <row r="85" spans="1:13" x14ac:dyDescent="0.3">
      <c r="A85" s="169">
        <v>46083</v>
      </c>
      <c r="B85" s="170">
        <v>0.45833333333333331</v>
      </c>
      <c r="C85" s="225" t="s">
        <v>413</v>
      </c>
      <c r="D85" s="94" t="s">
        <v>25</v>
      </c>
      <c r="E85" s="260">
        <v>285</v>
      </c>
      <c r="F85" s="94" t="s">
        <v>17</v>
      </c>
      <c r="G85" s="317" t="s">
        <v>414</v>
      </c>
      <c r="H85" s="317"/>
      <c r="I85" s="225" t="s">
        <v>23</v>
      </c>
      <c r="J85" s="182" t="s">
        <v>156</v>
      </c>
    </row>
    <row r="86" spans="1:13" x14ac:dyDescent="0.3">
      <c r="A86" s="96">
        <v>46086</v>
      </c>
      <c r="B86" s="14">
        <v>0.5</v>
      </c>
      <c r="C86" s="213" t="s">
        <v>362</v>
      </c>
      <c r="D86" s="15" t="s">
        <v>25</v>
      </c>
      <c r="E86" s="217">
        <v>285</v>
      </c>
      <c r="F86" s="32" t="s">
        <v>18</v>
      </c>
      <c r="G86" s="303" t="s">
        <v>414</v>
      </c>
      <c r="H86" s="303"/>
      <c r="I86" s="215" t="s">
        <v>23</v>
      </c>
      <c r="J86" s="97" t="s">
        <v>156</v>
      </c>
    </row>
    <row r="87" spans="1:13" x14ac:dyDescent="0.3">
      <c r="A87" s="96">
        <v>46087</v>
      </c>
      <c r="B87" s="14">
        <v>0.41666666666666669</v>
      </c>
      <c r="C87" s="213" t="s">
        <v>415</v>
      </c>
      <c r="D87" s="15" t="s">
        <v>25</v>
      </c>
      <c r="E87" s="217">
        <v>285</v>
      </c>
      <c r="F87" s="32" t="s">
        <v>17</v>
      </c>
      <c r="G87" s="303" t="s">
        <v>414</v>
      </c>
      <c r="H87" s="303"/>
      <c r="I87" s="215" t="s">
        <v>23</v>
      </c>
      <c r="J87" s="97" t="s">
        <v>156</v>
      </c>
    </row>
    <row r="88" spans="1:13" x14ac:dyDescent="0.3">
      <c r="A88" s="96">
        <v>46087</v>
      </c>
      <c r="B88" s="14">
        <v>0.45833333333333331</v>
      </c>
      <c r="C88" s="213" t="s">
        <v>467</v>
      </c>
      <c r="D88" s="15" t="s">
        <v>25</v>
      </c>
      <c r="E88" s="217">
        <v>285</v>
      </c>
      <c r="F88" s="32" t="s">
        <v>17</v>
      </c>
      <c r="G88" s="306"/>
      <c r="H88" s="307"/>
      <c r="I88" s="215" t="s">
        <v>23</v>
      </c>
      <c r="J88" s="97" t="s">
        <v>156</v>
      </c>
    </row>
    <row r="89" spans="1:13" x14ac:dyDescent="0.3">
      <c r="A89" s="96">
        <v>46088</v>
      </c>
      <c r="B89" s="14">
        <v>0.375</v>
      </c>
      <c r="C89" s="213" t="s">
        <v>385</v>
      </c>
      <c r="D89" s="15" t="s">
        <v>25</v>
      </c>
      <c r="E89" s="217">
        <v>285</v>
      </c>
      <c r="F89" s="32" t="s">
        <v>18</v>
      </c>
      <c r="G89" s="303" t="s">
        <v>416</v>
      </c>
      <c r="H89" s="303"/>
      <c r="I89" s="215" t="s">
        <v>23</v>
      </c>
      <c r="J89" s="97" t="s">
        <v>162</v>
      </c>
    </row>
    <row r="90" spans="1:13" x14ac:dyDescent="0.3">
      <c r="A90" s="96">
        <v>46088</v>
      </c>
      <c r="B90" s="14">
        <v>0.45833333333333331</v>
      </c>
      <c r="C90" s="213" t="s">
        <v>417</v>
      </c>
      <c r="D90" s="15" t="s">
        <v>25</v>
      </c>
      <c r="E90" s="217">
        <v>285</v>
      </c>
      <c r="F90" s="32" t="s">
        <v>18</v>
      </c>
      <c r="G90" s="303" t="s">
        <v>418</v>
      </c>
      <c r="H90" s="303"/>
      <c r="I90" s="215" t="s">
        <v>23</v>
      </c>
      <c r="J90" s="97" t="s">
        <v>162</v>
      </c>
    </row>
    <row r="91" spans="1:13" x14ac:dyDescent="0.3">
      <c r="A91" s="98">
        <v>46088</v>
      </c>
      <c r="B91" s="14">
        <v>0.625</v>
      </c>
      <c r="C91" s="213" t="s">
        <v>448</v>
      </c>
      <c r="D91" s="15" t="s">
        <v>25</v>
      </c>
      <c r="E91" s="217">
        <v>285</v>
      </c>
      <c r="F91" s="32" t="s">
        <v>18</v>
      </c>
      <c r="G91" s="303" t="s">
        <v>414</v>
      </c>
      <c r="H91" s="303"/>
      <c r="I91" s="215" t="s">
        <v>23</v>
      </c>
      <c r="J91" s="97" t="s">
        <v>156</v>
      </c>
    </row>
    <row r="92" spans="1:13" x14ac:dyDescent="0.3">
      <c r="A92" s="96">
        <v>46104</v>
      </c>
      <c r="B92" s="14">
        <v>0.375</v>
      </c>
      <c r="C92" s="213" t="s">
        <v>419</v>
      </c>
      <c r="D92" s="15" t="s">
        <v>25</v>
      </c>
      <c r="E92" s="217">
        <v>285</v>
      </c>
      <c r="F92" s="32" t="s">
        <v>18</v>
      </c>
      <c r="G92" s="303" t="s">
        <v>446</v>
      </c>
      <c r="H92" s="303"/>
      <c r="I92" s="85" t="s">
        <v>23</v>
      </c>
      <c r="J92" s="97" t="s">
        <v>156</v>
      </c>
    </row>
    <row r="93" spans="1:13" x14ac:dyDescent="0.3">
      <c r="A93" s="96">
        <v>46092</v>
      </c>
      <c r="B93" s="14">
        <v>0.66666666666666663</v>
      </c>
      <c r="C93" s="213" t="s">
        <v>471</v>
      </c>
      <c r="D93" s="15" t="s">
        <v>25</v>
      </c>
      <c r="E93" s="217">
        <v>285</v>
      </c>
      <c r="F93" s="32" t="s">
        <v>18</v>
      </c>
      <c r="G93" s="306"/>
      <c r="H93" s="307"/>
      <c r="I93" s="215" t="s">
        <v>19</v>
      </c>
      <c r="J93" s="97" t="s">
        <v>156</v>
      </c>
    </row>
    <row r="94" spans="1:13" x14ac:dyDescent="0.3">
      <c r="A94" s="96">
        <v>46093</v>
      </c>
      <c r="B94" s="14">
        <v>0.58333333333333337</v>
      </c>
      <c r="C94" s="213" t="s">
        <v>427</v>
      </c>
      <c r="D94" s="15" t="s">
        <v>29</v>
      </c>
      <c r="E94" s="217">
        <v>500</v>
      </c>
      <c r="F94" s="32" t="s">
        <v>18</v>
      </c>
      <c r="G94" s="303" t="s">
        <v>414</v>
      </c>
      <c r="H94" s="319"/>
      <c r="I94" s="215" t="s">
        <v>19</v>
      </c>
      <c r="J94" s="97" t="s">
        <v>162</v>
      </c>
    </row>
    <row r="95" spans="1:13" x14ac:dyDescent="0.3">
      <c r="A95" s="98">
        <v>46094</v>
      </c>
      <c r="B95" s="14">
        <v>0.58333333333333337</v>
      </c>
      <c r="C95" s="213" t="s">
        <v>428</v>
      </c>
      <c r="D95" s="15" t="s">
        <v>25</v>
      </c>
      <c r="E95" s="217">
        <v>285</v>
      </c>
      <c r="F95" s="32" t="s">
        <v>18</v>
      </c>
      <c r="G95" s="303" t="s">
        <v>414</v>
      </c>
      <c r="H95" s="303"/>
      <c r="I95" s="215" t="s">
        <v>19</v>
      </c>
      <c r="J95" s="97" t="s">
        <v>156</v>
      </c>
    </row>
    <row r="96" spans="1:13" x14ac:dyDescent="0.3">
      <c r="A96" s="98">
        <v>46095</v>
      </c>
      <c r="B96" s="14">
        <v>0.375</v>
      </c>
      <c r="C96" s="213" t="s">
        <v>429</v>
      </c>
      <c r="D96" s="15" t="s">
        <v>25</v>
      </c>
      <c r="E96" s="217">
        <v>285</v>
      </c>
      <c r="F96" s="85" t="s">
        <v>18</v>
      </c>
      <c r="G96" s="303" t="s">
        <v>430</v>
      </c>
      <c r="H96" s="303"/>
      <c r="I96" s="215" t="s">
        <v>19</v>
      </c>
      <c r="J96" s="97" t="s">
        <v>162</v>
      </c>
    </row>
    <row r="97" spans="1:10" x14ac:dyDescent="0.3">
      <c r="A97" s="98">
        <v>46095</v>
      </c>
      <c r="B97" s="14">
        <v>0.45833333333333331</v>
      </c>
      <c r="C97" s="213" t="s">
        <v>385</v>
      </c>
      <c r="D97" s="15" t="s">
        <v>25</v>
      </c>
      <c r="E97" s="217">
        <v>285</v>
      </c>
      <c r="F97" s="15" t="s">
        <v>18</v>
      </c>
      <c r="G97" s="303" t="s">
        <v>416</v>
      </c>
      <c r="H97" s="303"/>
      <c r="I97" s="215" t="s">
        <v>23</v>
      </c>
      <c r="J97" s="97" t="s">
        <v>162</v>
      </c>
    </row>
    <row r="98" spans="1:10" ht="13.95" customHeight="1" x14ac:dyDescent="0.3">
      <c r="A98" s="96">
        <v>46097</v>
      </c>
      <c r="B98" s="14">
        <v>0.45833333333333331</v>
      </c>
      <c r="C98" s="213" t="s">
        <v>413</v>
      </c>
      <c r="D98" s="15" t="s">
        <v>25</v>
      </c>
      <c r="E98" s="218">
        <v>285</v>
      </c>
      <c r="F98" s="15" t="s">
        <v>17</v>
      </c>
      <c r="G98" s="303"/>
      <c r="H98" s="303"/>
      <c r="I98" s="215" t="s">
        <v>23</v>
      </c>
      <c r="J98" s="97" t="s">
        <v>156</v>
      </c>
    </row>
    <row r="99" spans="1:10" ht="13.95" customHeight="1" x14ac:dyDescent="0.3">
      <c r="A99" s="98">
        <v>46099</v>
      </c>
      <c r="B99" s="14">
        <v>0.33333333333333331</v>
      </c>
      <c r="C99" s="213" t="s">
        <v>366</v>
      </c>
      <c r="D99" s="15" t="s">
        <v>25</v>
      </c>
      <c r="E99" s="218">
        <v>285</v>
      </c>
      <c r="F99" s="15" t="s">
        <v>18</v>
      </c>
      <c r="G99" s="303"/>
      <c r="H99" s="303"/>
      <c r="I99" s="215" t="s">
        <v>23</v>
      </c>
      <c r="J99" s="97" t="s">
        <v>156</v>
      </c>
    </row>
    <row r="100" spans="1:10" ht="13.95" customHeight="1" x14ac:dyDescent="0.3">
      <c r="A100" s="98">
        <v>46100</v>
      </c>
      <c r="B100" s="14">
        <v>0.41666666666666669</v>
      </c>
      <c r="C100" s="213" t="s">
        <v>362</v>
      </c>
      <c r="D100" s="15" t="s">
        <v>25</v>
      </c>
      <c r="E100" s="218">
        <v>285</v>
      </c>
      <c r="F100" s="15" t="s">
        <v>18</v>
      </c>
      <c r="G100" s="303"/>
      <c r="H100" s="303"/>
      <c r="I100" s="215" t="s">
        <v>23</v>
      </c>
      <c r="J100" s="97" t="s">
        <v>156</v>
      </c>
    </row>
    <row r="101" spans="1:10" ht="13.95" customHeight="1" x14ac:dyDescent="0.3">
      <c r="A101" s="98">
        <v>46100</v>
      </c>
      <c r="B101" s="14">
        <v>0.63194444444444442</v>
      </c>
      <c r="C101" s="213" t="s">
        <v>431</v>
      </c>
      <c r="D101" s="15" t="s">
        <v>25</v>
      </c>
      <c r="E101" s="37">
        <v>285</v>
      </c>
      <c r="F101" s="15" t="s">
        <v>105</v>
      </c>
      <c r="G101" s="303" t="s">
        <v>432</v>
      </c>
      <c r="H101" s="303"/>
      <c r="I101" s="85" t="s">
        <v>23</v>
      </c>
      <c r="J101" s="97" t="s">
        <v>156</v>
      </c>
    </row>
    <row r="102" spans="1:10" ht="13.95" customHeight="1" x14ac:dyDescent="0.3">
      <c r="A102" s="98">
        <v>46100</v>
      </c>
      <c r="B102" s="14">
        <v>0.65972222222222221</v>
      </c>
      <c r="C102" s="213" t="s">
        <v>433</v>
      </c>
      <c r="D102" s="15" t="s">
        <v>25</v>
      </c>
      <c r="E102" s="218">
        <v>285</v>
      </c>
      <c r="F102" s="32" t="s">
        <v>18</v>
      </c>
      <c r="G102" s="303"/>
      <c r="H102" s="303"/>
      <c r="I102" s="215" t="s">
        <v>19</v>
      </c>
      <c r="J102" s="97" t="s">
        <v>162</v>
      </c>
    </row>
    <row r="103" spans="1:10" ht="13.95" customHeight="1" x14ac:dyDescent="0.3">
      <c r="A103" s="98">
        <v>46102</v>
      </c>
      <c r="B103" s="14">
        <v>0.375</v>
      </c>
      <c r="C103" s="213" t="s">
        <v>429</v>
      </c>
      <c r="D103" s="15" t="s">
        <v>25</v>
      </c>
      <c r="E103" s="218">
        <v>285</v>
      </c>
      <c r="F103" s="15" t="s">
        <v>18</v>
      </c>
      <c r="G103" s="303"/>
      <c r="H103" s="303"/>
      <c r="I103" s="85" t="s">
        <v>23</v>
      </c>
      <c r="J103" s="97" t="s">
        <v>162</v>
      </c>
    </row>
    <row r="104" spans="1:10" ht="14.4" customHeight="1" x14ac:dyDescent="0.3">
      <c r="A104" s="98">
        <v>46102</v>
      </c>
      <c r="B104" s="14">
        <v>0.41666666666666669</v>
      </c>
      <c r="C104" s="213" t="s">
        <v>417</v>
      </c>
      <c r="D104" s="15" t="s">
        <v>25</v>
      </c>
      <c r="E104" s="218">
        <v>285</v>
      </c>
      <c r="F104" s="15" t="s">
        <v>18</v>
      </c>
      <c r="G104" s="303"/>
      <c r="H104" s="303"/>
      <c r="I104" s="215" t="s">
        <v>23</v>
      </c>
      <c r="J104" s="97" t="s">
        <v>162</v>
      </c>
    </row>
    <row r="105" spans="1:10" x14ac:dyDescent="0.3">
      <c r="A105" s="98">
        <v>46102</v>
      </c>
      <c r="B105" s="14">
        <v>0.45833333333333331</v>
      </c>
      <c r="C105" s="213" t="s">
        <v>385</v>
      </c>
      <c r="D105" s="15" t="s">
        <v>25</v>
      </c>
      <c r="E105" s="218">
        <v>285</v>
      </c>
      <c r="F105" s="15" t="s">
        <v>18</v>
      </c>
      <c r="G105" s="303"/>
      <c r="H105" s="319"/>
      <c r="I105" s="215" t="s">
        <v>23</v>
      </c>
      <c r="J105" s="97" t="s">
        <v>162</v>
      </c>
    </row>
    <row r="106" spans="1:10" x14ac:dyDescent="0.3">
      <c r="A106" s="98">
        <v>46104</v>
      </c>
      <c r="B106" s="14">
        <v>0.45833333333333331</v>
      </c>
      <c r="C106" s="213" t="s">
        <v>447</v>
      </c>
      <c r="D106" s="15" t="s">
        <v>25</v>
      </c>
      <c r="E106" s="218">
        <v>285</v>
      </c>
      <c r="F106" s="15" t="s">
        <v>18</v>
      </c>
      <c r="G106" s="303"/>
      <c r="H106" s="303"/>
      <c r="I106" s="215" t="s">
        <v>23</v>
      </c>
      <c r="J106" s="97" t="s">
        <v>156</v>
      </c>
    </row>
    <row r="107" spans="1:10" x14ac:dyDescent="0.3">
      <c r="A107" s="98">
        <v>46105</v>
      </c>
      <c r="B107" s="14">
        <v>0.375</v>
      </c>
      <c r="C107" s="215" t="s">
        <v>451</v>
      </c>
      <c r="D107" s="15" t="s">
        <v>25</v>
      </c>
      <c r="E107" s="217">
        <v>285</v>
      </c>
      <c r="F107" s="15" t="s">
        <v>61</v>
      </c>
      <c r="G107" s="303"/>
      <c r="H107" s="319"/>
      <c r="I107" s="215" t="s">
        <v>19</v>
      </c>
      <c r="J107" s="97" t="s">
        <v>156</v>
      </c>
    </row>
    <row r="108" spans="1:10" x14ac:dyDescent="0.3">
      <c r="A108" s="98">
        <v>46106</v>
      </c>
      <c r="B108" s="14">
        <v>0.34027777777777779</v>
      </c>
      <c r="C108" s="215" t="s">
        <v>452</v>
      </c>
      <c r="D108" s="15" t="s">
        <v>25</v>
      </c>
      <c r="E108" s="217">
        <v>285</v>
      </c>
      <c r="F108" s="15" t="s">
        <v>18</v>
      </c>
      <c r="G108" s="303"/>
      <c r="H108" s="303"/>
      <c r="I108" s="215" t="s">
        <v>19</v>
      </c>
      <c r="J108" s="97" t="s">
        <v>156</v>
      </c>
    </row>
    <row r="109" spans="1:10" x14ac:dyDescent="0.3">
      <c r="A109" s="98">
        <v>46106</v>
      </c>
      <c r="B109" s="14">
        <v>0.66666666666666663</v>
      </c>
      <c r="C109" s="215" t="s">
        <v>471</v>
      </c>
      <c r="D109" s="15" t="s">
        <v>25</v>
      </c>
      <c r="E109" s="42">
        <v>285</v>
      </c>
      <c r="F109" s="15" t="s">
        <v>105</v>
      </c>
      <c r="G109" s="306" t="s">
        <v>472</v>
      </c>
      <c r="H109" s="307"/>
      <c r="I109" s="85" t="s">
        <v>23</v>
      </c>
      <c r="J109" s="97" t="s">
        <v>156</v>
      </c>
    </row>
    <row r="110" spans="1:10" x14ac:dyDescent="0.3">
      <c r="A110" s="99">
        <v>46108</v>
      </c>
      <c r="B110" s="250">
        <v>0.375</v>
      </c>
      <c r="C110" s="228" t="s">
        <v>456</v>
      </c>
      <c r="D110" s="15" t="s">
        <v>25</v>
      </c>
      <c r="E110" s="217">
        <v>285</v>
      </c>
      <c r="F110" s="15" t="s">
        <v>18</v>
      </c>
      <c r="G110" s="303"/>
      <c r="H110" s="303"/>
      <c r="I110" s="215" t="s">
        <v>23</v>
      </c>
      <c r="J110" s="97" t="s">
        <v>156</v>
      </c>
    </row>
    <row r="111" spans="1:10" x14ac:dyDescent="0.3">
      <c r="A111" s="263">
        <v>46108</v>
      </c>
      <c r="B111" s="264">
        <v>0.45833333333333331</v>
      </c>
      <c r="C111" s="265" t="s">
        <v>457</v>
      </c>
      <c r="D111" s="266" t="s">
        <v>232</v>
      </c>
      <c r="E111" s="267"/>
      <c r="F111" s="266"/>
      <c r="G111" s="303"/>
      <c r="H111" s="303"/>
      <c r="I111" s="215" t="s">
        <v>19</v>
      </c>
      <c r="J111" s="257" t="s">
        <v>162</v>
      </c>
    </row>
    <row r="112" spans="1:10" x14ac:dyDescent="0.3">
      <c r="A112" s="98">
        <v>46108</v>
      </c>
      <c r="B112" s="14">
        <v>0.58333333333333337</v>
      </c>
      <c r="C112" s="215" t="s">
        <v>383</v>
      </c>
      <c r="D112" s="15" t="s">
        <v>25</v>
      </c>
      <c r="E112" s="217">
        <v>285</v>
      </c>
      <c r="F112" s="15" t="s">
        <v>18</v>
      </c>
      <c r="G112" s="303" t="s">
        <v>414</v>
      </c>
      <c r="H112" s="303"/>
      <c r="I112" s="215" t="s">
        <v>23</v>
      </c>
      <c r="J112" s="97" t="s">
        <v>156</v>
      </c>
    </row>
    <row r="113" spans="1:13" x14ac:dyDescent="0.3">
      <c r="A113" s="98">
        <v>46109</v>
      </c>
      <c r="B113" s="14">
        <v>0.375</v>
      </c>
      <c r="C113" s="215" t="s">
        <v>429</v>
      </c>
      <c r="D113" s="15" t="s">
        <v>25</v>
      </c>
      <c r="E113" s="42">
        <v>285</v>
      </c>
      <c r="F113" s="216" t="s">
        <v>18</v>
      </c>
      <c r="G113" s="303">
        <v>52377040</v>
      </c>
      <c r="H113" s="303"/>
      <c r="I113" s="215" t="s">
        <v>23</v>
      </c>
      <c r="J113" s="257" t="s">
        <v>162</v>
      </c>
    </row>
    <row r="114" spans="1:13" x14ac:dyDescent="0.3">
      <c r="A114" s="98">
        <v>46109</v>
      </c>
      <c r="B114" s="14">
        <v>0.41666666666666669</v>
      </c>
      <c r="C114" s="215" t="s">
        <v>458</v>
      </c>
      <c r="D114" s="15" t="s">
        <v>25</v>
      </c>
      <c r="E114" s="42">
        <v>285</v>
      </c>
      <c r="F114" s="216" t="s">
        <v>18</v>
      </c>
      <c r="G114" s="303">
        <v>338546170</v>
      </c>
      <c r="H114" s="303"/>
      <c r="I114" s="215" t="s">
        <v>23</v>
      </c>
      <c r="J114" s="257" t="s">
        <v>162</v>
      </c>
    </row>
    <row r="115" spans="1:13" x14ac:dyDescent="0.3">
      <c r="A115" s="98">
        <v>46112</v>
      </c>
      <c r="B115" s="14">
        <v>0.375</v>
      </c>
      <c r="C115" s="215" t="s">
        <v>451</v>
      </c>
      <c r="D115" s="15" t="s">
        <v>25</v>
      </c>
      <c r="E115" s="42">
        <v>285</v>
      </c>
      <c r="F115" s="15" t="s">
        <v>17</v>
      </c>
      <c r="G115" s="303" t="s">
        <v>414</v>
      </c>
      <c r="H115" s="303"/>
      <c r="I115" s="215" t="s">
        <v>23</v>
      </c>
      <c r="J115" s="97" t="s">
        <v>156</v>
      </c>
    </row>
    <row r="116" spans="1:13" x14ac:dyDescent="0.3">
      <c r="A116" s="98">
        <v>46112</v>
      </c>
      <c r="B116" s="14">
        <v>0.45833333333333331</v>
      </c>
      <c r="C116" s="215" t="s">
        <v>460</v>
      </c>
      <c r="D116" s="15" t="s">
        <v>25</v>
      </c>
      <c r="E116" s="42">
        <v>285</v>
      </c>
      <c r="F116" s="216" t="s">
        <v>18</v>
      </c>
      <c r="G116" s="303" t="s">
        <v>461</v>
      </c>
      <c r="H116" s="303"/>
      <c r="I116" s="215" t="s">
        <v>19</v>
      </c>
      <c r="J116" s="97" t="s">
        <v>156</v>
      </c>
    </row>
    <row r="117" spans="1:13" x14ac:dyDescent="0.3">
      <c r="A117" s="98">
        <v>46112</v>
      </c>
      <c r="B117" s="14">
        <v>0.5</v>
      </c>
      <c r="C117" s="215" t="s">
        <v>459</v>
      </c>
      <c r="D117" s="15" t="s">
        <v>25</v>
      </c>
      <c r="E117" s="42">
        <v>285</v>
      </c>
      <c r="F117" s="216" t="s">
        <v>17</v>
      </c>
      <c r="G117" s="258"/>
      <c r="H117" s="259" t="s">
        <v>414</v>
      </c>
      <c r="I117" s="215" t="s">
        <v>23</v>
      </c>
      <c r="J117" s="97" t="s">
        <v>156</v>
      </c>
    </row>
    <row r="118" spans="1:13" x14ac:dyDescent="0.3">
      <c r="D118" s="34" t="s">
        <v>30</v>
      </c>
      <c r="E118" s="35">
        <f>SUM(E85:E117)</f>
        <v>9335</v>
      </c>
      <c r="G118" s="118">
        <f>((16*285)*15%)</f>
        <v>684</v>
      </c>
      <c r="I118" s="262" t="s">
        <v>491</v>
      </c>
    </row>
    <row r="120" spans="1:13" x14ac:dyDescent="0.3">
      <c r="C120" s="32" t="s">
        <v>25</v>
      </c>
      <c r="D120" s="32">
        <f>COUNTIF(D85:D117,C120)</f>
        <v>31</v>
      </c>
      <c r="F120" s="32" t="s">
        <v>19</v>
      </c>
      <c r="G120" s="32">
        <f>COUNTIF(I85:I117,F120)</f>
        <v>9</v>
      </c>
      <c r="I120" s="32" t="s">
        <v>162</v>
      </c>
      <c r="J120" s="32">
        <f>COUNTIF(J85:J117,I120)</f>
        <v>12</v>
      </c>
    </row>
    <row r="121" spans="1:13" x14ac:dyDescent="0.3">
      <c r="C121" s="32" t="s">
        <v>34</v>
      </c>
      <c r="D121" s="32">
        <f>COUNTIF(D85:D117,C121)</f>
        <v>0</v>
      </c>
      <c r="F121" s="32" t="s">
        <v>23</v>
      </c>
      <c r="G121" s="32">
        <f>COUNTIF(I85:I118,F121)</f>
        <v>24</v>
      </c>
      <c r="I121" s="32" t="s">
        <v>156</v>
      </c>
      <c r="J121" s="32">
        <f>COUNTIF(J85:J117,I121)</f>
        <v>21</v>
      </c>
    </row>
    <row r="122" spans="1:13" x14ac:dyDescent="0.3">
      <c r="C122" s="32" t="s">
        <v>29</v>
      </c>
      <c r="D122" s="32">
        <f>COUNTIF(D85:D117,C122)</f>
        <v>1</v>
      </c>
      <c r="G122">
        <f>G121*41</f>
        <v>984</v>
      </c>
    </row>
    <row r="125" spans="1:13" ht="18" customHeight="1" thickBot="1" x14ac:dyDescent="0.35">
      <c r="A125" s="294" t="s">
        <v>212</v>
      </c>
      <c r="B125" s="294"/>
      <c r="C125" s="294"/>
      <c r="D125" s="294"/>
      <c r="E125" s="294"/>
      <c r="F125" s="294"/>
      <c r="G125" s="294"/>
      <c r="H125" s="294"/>
      <c r="I125" s="48"/>
      <c r="J125" s="48"/>
      <c r="L125" t="s">
        <v>26</v>
      </c>
      <c r="M125" s="33">
        <v>500</v>
      </c>
    </row>
    <row r="126" spans="1:13" ht="31.8" thickBot="1" x14ac:dyDescent="0.35">
      <c r="A126" s="3" t="s">
        <v>0</v>
      </c>
      <c r="B126" s="4" t="s">
        <v>1</v>
      </c>
      <c r="C126" s="5" t="s">
        <v>2</v>
      </c>
      <c r="D126" s="7" t="s">
        <v>28</v>
      </c>
      <c r="E126" s="6" t="s">
        <v>3</v>
      </c>
      <c r="F126" s="7" t="s">
        <v>4</v>
      </c>
      <c r="G126" s="300" t="s">
        <v>5</v>
      </c>
      <c r="H126" s="301"/>
      <c r="I126" s="143" t="s">
        <v>163</v>
      </c>
      <c r="J126" s="6" t="s">
        <v>148</v>
      </c>
    </row>
    <row r="127" spans="1:13" x14ac:dyDescent="0.3">
      <c r="A127" s="169">
        <v>46055</v>
      </c>
      <c r="B127" s="170">
        <v>0.41666666666666669</v>
      </c>
      <c r="C127" s="180" t="s">
        <v>267</v>
      </c>
      <c r="D127" s="94" t="s">
        <v>25</v>
      </c>
      <c r="E127" s="181">
        <v>285</v>
      </c>
      <c r="F127" s="94" t="s">
        <v>18</v>
      </c>
      <c r="G127" s="317" t="s">
        <v>37</v>
      </c>
      <c r="H127" s="332"/>
      <c r="I127" s="180" t="s">
        <v>23</v>
      </c>
      <c r="J127" s="182" t="s">
        <v>156</v>
      </c>
    </row>
    <row r="128" spans="1:13" x14ac:dyDescent="0.3">
      <c r="A128" s="96">
        <v>46059</v>
      </c>
      <c r="B128" s="14">
        <v>0.41666666666666669</v>
      </c>
      <c r="C128" s="213" t="s">
        <v>207</v>
      </c>
      <c r="D128" s="15" t="s">
        <v>25</v>
      </c>
      <c r="E128" s="217">
        <v>285</v>
      </c>
      <c r="F128" s="32" t="s">
        <v>18</v>
      </c>
      <c r="G128" s="303" t="s">
        <v>37</v>
      </c>
      <c r="H128" s="303"/>
      <c r="I128" s="215" t="s">
        <v>23</v>
      </c>
      <c r="J128" s="97" t="s">
        <v>156</v>
      </c>
    </row>
    <row r="129" spans="1:10" x14ac:dyDescent="0.3">
      <c r="A129" s="96">
        <v>46059</v>
      </c>
      <c r="B129" s="14">
        <v>0.625</v>
      </c>
      <c r="C129" s="213" t="s">
        <v>326</v>
      </c>
      <c r="D129" s="15" t="s">
        <v>25</v>
      </c>
      <c r="E129" s="217">
        <v>285</v>
      </c>
      <c r="F129" s="32" t="s">
        <v>18</v>
      </c>
      <c r="G129" s="303" t="s">
        <v>37</v>
      </c>
      <c r="H129" s="303"/>
      <c r="I129" s="215" t="s">
        <v>19</v>
      </c>
      <c r="J129" s="97" t="s">
        <v>156</v>
      </c>
    </row>
    <row r="130" spans="1:10" x14ac:dyDescent="0.3">
      <c r="A130" s="96">
        <v>46062</v>
      </c>
      <c r="B130" s="14">
        <v>0.58333333333333337</v>
      </c>
      <c r="C130" s="213" t="s">
        <v>327</v>
      </c>
      <c r="D130" s="15" t="s">
        <v>25</v>
      </c>
      <c r="E130" s="217">
        <v>285</v>
      </c>
      <c r="F130" s="32" t="s">
        <v>240</v>
      </c>
      <c r="G130" s="303" t="s">
        <v>194</v>
      </c>
      <c r="H130" s="303"/>
      <c r="I130" s="215" t="s">
        <v>19</v>
      </c>
      <c r="J130" s="97" t="s">
        <v>156</v>
      </c>
    </row>
    <row r="131" spans="1:10" x14ac:dyDescent="0.3">
      <c r="A131" s="96">
        <v>46064</v>
      </c>
      <c r="B131" s="14">
        <v>0.48680555555555555</v>
      </c>
      <c r="C131" s="213" t="s">
        <v>301</v>
      </c>
      <c r="D131" s="15" t="s">
        <v>25</v>
      </c>
      <c r="E131" s="217">
        <v>285</v>
      </c>
      <c r="F131" s="32" t="s">
        <v>240</v>
      </c>
      <c r="G131" s="303" t="s">
        <v>328</v>
      </c>
      <c r="H131" s="303"/>
      <c r="I131" s="215" t="s">
        <v>23</v>
      </c>
      <c r="J131" s="97" t="s">
        <v>162</v>
      </c>
    </row>
    <row r="132" spans="1:10" x14ac:dyDescent="0.3">
      <c r="A132" s="96">
        <v>46066</v>
      </c>
      <c r="B132" s="14">
        <v>0.44791666666666669</v>
      </c>
      <c r="C132" s="213" t="s">
        <v>329</v>
      </c>
      <c r="D132" s="15" t="s">
        <v>25</v>
      </c>
      <c r="E132" s="217">
        <v>285</v>
      </c>
      <c r="F132" s="32" t="s">
        <v>240</v>
      </c>
      <c r="G132" s="303" t="s">
        <v>37</v>
      </c>
      <c r="H132" s="303"/>
      <c r="I132" s="215" t="s">
        <v>23</v>
      </c>
      <c r="J132" s="97" t="s">
        <v>156</v>
      </c>
    </row>
    <row r="133" spans="1:10" x14ac:dyDescent="0.3">
      <c r="A133" s="96">
        <v>46067</v>
      </c>
      <c r="B133" s="14">
        <v>0.34791666666666665</v>
      </c>
      <c r="C133" s="213" t="s">
        <v>235</v>
      </c>
      <c r="D133" s="15" t="s">
        <v>25</v>
      </c>
      <c r="E133" s="217">
        <v>285</v>
      </c>
      <c r="F133" s="32" t="s">
        <v>236</v>
      </c>
      <c r="G133" s="303" t="s">
        <v>37</v>
      </c>
      <c r="H133" s="303"/>
      <c r="I133" s="215" t="s">
        <v>23</v>
      </c>
      <c r="J133" s="97" t="s">
        <v>162</v>
      </c>
    </row>
    <row r="134" spans="1:10" x14ac:dyDescent="0.3">
      <c r="A134" s="98">
        <v>46069</v>
      </c>
      <c r="B134" s="14">
        <v>0.4375</v>
      </c>
      <c r="C134" s="213" t="s">
        <v>356</v>
      </c>
      <c r="D134" s="15" t="s">
        <v>25</v>
      </c>
      <c r="E134" s="217">
        <v>285</v>
      </c>
      <c r="F134" s="236" t="s">
        <v>357</v>
      </c>
      <c r="G134" s="303" t="s">
        <v>358</v>
      </c>
      <c r="H134" s="303"/>
      <c r="I134" s="215" t="s">
        <v>19</v>
      </c>
      <c r="J134" s="97" t="s">
        <v>156</v>
      </c>
    </row>
    <row r="135" spans="1:10" x14ac:dyDescent="0.3">
      <c r="A135" s="98">
        <v>46071</v>
      </c>
      <c r="B135" s="14">
        <v>0.375</v>
      </c>
      <c r="C135" s="213" t="s">
        <v>359</v>
      </c>
      <c r="D135" s="15" t="s">
        <v>25</v>
      </c>
      <c r="E135" s="217">
        <v>285</v>
      </c>
      <c r="F135" s="85" t="s">
        <v>236</v>
      </c>
      <c r="G135" s="303" t="s">
        <v>360</v>
      </c>
      <c r="H135" s="303"/>
      <c r="I135" s="215" t="s">
        <v>19</v>
      </c>
      <c r="J135" s="97" t="s">
        <v>162</v>
      </c>
    </row>
    <row r="136" spans="1:10" x14ac:dyDescent="0.3">
      <c r="A136" s="98">
        <v>46071</v>
      </c>
      <c r="B136" s="14">
        <v>0.45624999999999999</v>
      </c>
      <c r="C136" s="213" t="s">
        <v>361</v>
      </c>
      <c r="D136" s="15" t="s">
        <v>25</v>
      </c>
      <c r="E136" s="217">
        <v>285</v>
      </c>
      <c r="F136" s="15" t="s">
        <v>18</v>
      </c>
      <c r="G136" s="306" t="s">
        <v>37</v>
      </c>
      <c r="H136" s="307"/>
      <c r="I136" s="215" t="s">
        <v>19</v>
      </c>
      <c r="J136" s="97" t="s">
        <v>162</v>
      </c>
    </row>
    <row r="137" spans="1:10" ht="13.95" customHeight="1" x14ac:dyDescent="0.3">
      <c r="A137" s="96">
        <v>46072</v>
      </c>
      <c r="B137" s="14">
        <v>0.41666666666666669</v>
      </c>
      <c r="C137" s="213" t="s">
        <v>362</v>
      </c>
      <c r="D137" s="15" t="s">
        <v>29</v>
      </c>
      <c r="E137" s="218">
        <v>450</v>
      </c>
      <c r="F137" s="15" t="s">
        <v>18</v>
      </c>
      <c r="G137" s="306" t="s">
        <v>37</v>
      </c>
      <c r="H137" s="307"/>
      <c r="I137" s="215" t="s">
        <v>19</v>
      </c>
      <c r="J137" s="97" t="s">
        <v>156</v>
      </c>
    </row>
    <row r="138" spans="1:10" ht="13.95" customHeight="1" x14ac:dyDescent="0.3">
      <c r="A138" s="98">
        <v>46073</v>
      </c>
      <c r="B138" s="14">
        <v>0.375</v>
      </c>
      <c r="C138" s="213" t="s">
        <v>363</v>
      </c>
      <c r="D138" s="15" t="s">
        <v>25</v>
      </c>
      <c r="E138" s="218">
        <v>285</v>
      </c>
      <c r="F138" s="15" t="s">
        <v>18</v>
      </c>
      <c r="G138" s="303" t="s">
        <v>37</v>
      </c>
      <c r="H138" s="303"/>
      <c r="I138" s="215" t="s">
        <v>23</v>
      </c>
      <c r="J138" s="97" t="s">
        <v>156</v>
      </c>
    </row>
    <row r="139" spans="1:10" ht="13.95" customHeight="1" x14ac:dyDescent="0.3">
      <c r="A139" s="98">
        <v>46073</v>
      </c>
      <c r="B139" s="14">
        <v>0.41666666666666669</v>
      </c>
      <c r="C139" s="213" t="s">
        <v>207</v>
      </c>
      <c r="D139" s="15" t="s">
        <v>25</v>
      </c>
      <c r="E139" s="218">
        <v>285</v>
      </c>
      <c r="F139" s="15" t="s">
        <v>18</v>
      </c>
      <c r="G139" s="303" t="s">
        <v>37</v>
      </c>
      <c r="H139" s="303"/>
      <c r="I139" s="215" t="s">
        <v>23</v>
      </c>
      <c r="J139" s="97" t="s">
        <v>156</v>
      </c>
    </row>
    <row r="140" spans="1:10" ht="13.95" customHeight="1" x14ac:dyDescent="0.3">
      <c r="A140" s="98">
        <v>46073</v>
      </c>
      <c r="B140" s="14">
        <v>0.5</v>
      </c>
      <c r="C140" s="213" t="s">
        <v>247</v>
      </c>
      <c r="D140" s="15" t="s">
        <v>25</v>
      </c>
      <c r="E140" s="218">
        <v>285</v>
      </c>
      <c r="F140" s="15" t="s">
        <v>18</v>
      </c>
      <c r="G140" s="303" t="s">
        <v>37</v>
      </c>
      <c r="H140" s="303"/>
      <c r="I140" s="215" t="s">
        <v>23</v>
      </c>
      <c r="J140" s="97" t="s">
        <v>162</v>
      </c>
    </row>
    <row r="141" spans="1:10" ht="13.95" customHeight="1" x14ac:dyDescent="0.3">
      <c r="A141" s="98">
        <v>46077</v>
      </c>
      <c r="B141" s="14">
        <v>0.48958333333333331</v>
      </c>
      <c r="C141" s="213" t="s">
        <v>326</v>
      </c>
      <c r="D141" s="15" t="s">
        <v>25</v>
      </c>
      <c r="E141" s="218">
        <v>285</v>
      </c>
      <c r="F141" s="236" t="s">
        <v>357</v>
      </c>
      <c r="G141" s="303" t="s">
        <v>382</v>
      </c>
      <c r="H141" s="319"/>
      <c r="I141" s="215" t="s">
        <v>23</v>
      </c>
      <c r="J141" s="97" t="s">
        <v>156</v>
      </c>
    </row>
    <row r="142" spans="1:10" ht="13.95" customHeight="1" x14ac:dyDescent="0.3">
      <c r="A142" s="98">
        <v>46078</v>
      </c>
      <c r="B142" s="14">
        <v>0.64583333333333337</v>
      </c>
      <c r="C142" s="213" t="s">
        <v>383</v>
      </c>
      <c r="D142" s="15" t="s">
        <v>25</v>
      </c>
      <c r="E142" s="218">
        <v>285</v>
      </c>
      <c r="F142" s="15" t="s">
        <v>18</v>
      </c>
      <c r="G142" s="303" t="s">
        <v>37</v>
      </c>
      <c r="H142" s="303"/>
      <c r="I142" s="215" t="s">
        <v>23</v>
      </c>
      <c r="J142" s="97" t="s">
        <v>156</v>
      </c>
    </row>
    <row r="143" spans="1:10" ht="14.4" customHeight="1" x14ac:dyDescent="0.3">
      <c r="A143" s="98">
        <v>46079</v>
      </c>
      <c r="B143" s="251">
        <v>0.5</v>
      </c>
      <c r="C143" s="213" t="s">
        <v>362</v>
      </c>
      <c r="D143" s="15" t="s">
        <v>25</v>
      </c>
      <c r="E143" s="218">
        <v>285</v>
      </c>
      <c r="F143" s="15" t="s">
        <v>18</v>
      </c>
      <c r="G143" s="306" t="s">
        <v>37</v>
      </c>
      <c r="H143" s="307"/>
      <c r="I143" s="215" t="s">
        <v>23</v>
      </c>
      <c r="J143" s="97" t="s">
        <v>156</v>
      </c>
    </row>
    <row r="144" spans="1:10" x14ac:dyDescent="0.3">
      <c r="A144" s="98">
        <v>46081</v>
      </c>
      <c r="B144" s="14">
        <v>0.41666666666666669</v>
      </c>
      <c r="C144" s="244" t="s">
        <v>392</v>
      </c>
      <c r="D144" s="15" t="s">
        <v>25</v>
      </c>
      <c r="E144" s="218">
        <v>285</v>
      </c>
      <c r="F144" s="15" t="s">
        <v>18</v>
      </c>
      <c r="G144" s="303" t="s">
        <v>384</v>
      </c>
      <c r="H144" s="319"/>
      <c r="I144" s="85" t="s">
        <v>23</v>
      </c>
      <c r="J144" s="97" t="s">
        <v>162</v>
      </c>
    </row>
    <row r="145" spans="1:13" ht="15" thickBot="1" x14ac:dyDescent="0.35">
      <c r="A145" s="100">
        <v>46081</v>
      </c>
      <c r="B145" s="101">
        <v>0.45833333333333331</v>
      </c>
      <c r="C145" s="230" t="s">
        <v>385</v>
      </c>
      <c r="D145" s="103" t="s">
        <v>25</v>
      </c>
      <c r="E145" s="252">
        <v>285</v>
      </c>
      <c r="F145" s="103" t="s">
        <v>18</v>
      </c>
      <c r="G145" s="305" t="s">
        <v>384</v>
      </c>
      <c r="H145" s="305"/>
      <c r="I145" s="105" t="s">
        <v>19</v>
      </c>
      <c r="J145" s="106" t="s">
        <v>162</v>
      </c>
    </row>
    <row r="146" spans="1:13" x14ac:dyDescent="0.3">
      <c r="D146" s="34" t="s">
        <v>30</v>
      </c>
      <c r="E146" s="35">
        <f>SUM(E127:E145)</f>
        <v>5580</v>
      </c>
      <c r="G146" s="118">
        <f>((8*285)*15%)</f>
        <v>342</v>
      </c>
      <c r="I146" s="261" t="s">
        <v>490</v>
      </c>
    </row>
    <row r="148" spans="1:13" x14ac:dyDescent="0.3">
      <c r="C148" s="32" t="s">
        <v>25</v>
      </c>
      <c r="D148" s="32">
        <f>COUNTIF(D127:D145,C148)</f>
        <v>18</v>
      </c>
      <c r="F148" s="32" t="s">
        <v>19</v>
      </c>
      <c r="G148" s="32">
        <f>COUNTIF(I127:I145,F148)</f>
        <v>7</v>
      </c>
      <c r="I148" s="32" t="s">
        <v>162</v>
      </c>
      <c r="J148" s="32">
        <f>COUNTIF(J127:J145,I148)</f>
        <v>7</v>
      </c>
    </row>
    <row r="149" spans="1:13" x14ac:dyDescent="0.3">
      <c r="C149" s="32" t="s">
        <v>34</v>
      </c>
      <c r="D149" s="32">
        <f>COUNTIF(D127:D145,C149)</f>
        <v>0</v>
      </c>
      <c r="F149" s="32" t="s">
        <v>23</v>
      </c>
      <c r="G149" s="32">
        <f>COUNTIF(I127:I146,F149)</f>
        <v>12</v>
      </c>
      <c r="I149" s="32" t="s">
        <v>156</v>
      </c>
      <c r="J149" s="32">
        <f>COUNTIF(J127:J145,I149)</f>
        <v>12</v>
      </c>
    </row>
    <row r="150" spans="1:13" x14ac:dyDescent="0.3">
      <c r="C150" s="32" t="s">
        <v>29</v>
      </c>
      <c r="D150" s="32">
        <f>COUNTIF(D127:D145,C150)</f>
        <v>1</v>
      </c>
      <c r="G150">
        <f>G149*41</f>
        <v>492</v>
      </c>
    </row>
    <row r="153" spans="1:13" ht="18" customHeight="1" thickBot="1" x14ac:dyDescent="0.35">
      <c r="A153" s="294" t="s">
        <v>143</v>
      </c>
      <c r="B153" s="294"/>
      <c r="C153" s="294"/>
      <c r="D153" s="294"/>
      <c r="E153" s="294"/>
      <c r="F153" s="294"/>
      <c r="G153" s="294"/>
      <c r="H153" s="294"/>
      <c r="I153" s="48"/>
      <c r="J153" s="48"/>
      <c r="L153" t="s">
        <v>26</v>
      </c>
      <c r="M153" s="33">
        <v>500</v>
      </c>
    </row>
    <row r="154" spans="1:13" ht="31.8" thickBot="1" x14ac:dyDescent="0.35">
      <c r="A154" s="3" t="s">
        <v>0</v>
      </c>
      <c r="B154" s="4" t="s">
        <v>1</v>
      </c>
      <c r="C154" s="5" t="s">
        <v>2</v>
      </c>
      <c r="D154" s="7" t="s">
        <v>28</v>
      </c>
      <c r="E154" s="6" t="s">
        <v>3</v>
      </c>
      <c r="F154" s="7" t="s">
        <v>4</v>
      </c>
      <c r="G154" s="300" t="s">
        <v>5</v>
      </c>
      <c r="H154" s="301"/>
      <c r="I154" s="143" t="s">
        <v>163</v>
      </c>
      <c r="J154" s="6" t="s">
        <v>148</v>
      </c>
    </row>
    <row r="155" spans="1:13" x14ac:dyDescent="0.3">
      <c r="A155" s="191">
        <v>46025</v>
      </c>
      <c r="B155" s="124">
        <v>0.41666666666666669</v>
      </c>
      <c r="C155" s="225" t="s">
        <v>235</v>
      </c>
      <c r="D155" s="151" t="s">
        <v>25</v>
      </c>
      <c r="E155" s="201">
        <v>285</v>
      </c>
      <c r="F155" s="226" t="s">
        <v>236</v>
      </c>
      <c r="G155" s="302" t="s">
        <v>237</v>
      </c>
      <c r="H155" s="327"/>
      <c r="I155" s="125" t="str">
        <f>F179</f>
        <v>Primera</v>
      </c>
      <c r="J155" s="204" t="s">
        <v>162</v>
      </c>
    </row>
    <row r="156" spans="1:13" x14ac:dyDescent="0.3">
      <c r="A156" s="127">
        <v>46028</v>
      </c>
      <c r="B156" s="8">
        <v>0.125</v>
      </c>
      <c r="C156" s="215" t="s">
        <v>238</v>
      </c>
      <c r="D156" s="11" t="s">
        <v>25</v>
      </c>
      <c r="E156" s="217">
        <v>285</v>
      </c>
      <c r="F156" s="216" t="s">
        <v>170</v>
      </c>
      <c r="G156" s="290" t="s">
        <v>239</v>
      </c>
      <c r="H156" s="328"/>
      <c r="I156" s="203" t="str">
        <f>F180</f>
        <v>Seguimiento</v>
      </c>
      <c r="J156" s="202" t="s">
        <v>156</v>
      </c>
    </row>
    <row r="157" spans="1:13" x14ac:dyDescent="0.3">
      <c r="A157" s="127">
        <v>46030</v>
      </c>
      <c r="B157" s="8">
        <v>0.41666666666666669</v>
      </c>
      <c r="C157" s="215" t="s">
        <v>292</v>
      </c>
      <c r="D157" s="11" t="s">
        <v>25</v>
      </c>
      <c r="E157" s="10">
        <v>285</v>
      </c>
      <c r="F157" s="216" t="s">
        <v>240</v>
      </c>
      <c r="G157" s="290" t="s">
        <v>241</v>
      </c>
      <c r="H157" s="290"/>
      <c r="I157" s="203" t="str">
        <f>F180</f>
        <v>Seguimiento</v>
      </c>
      <c r="J157" s="202" t="s">
        <v>156</v>
      </c>
    </row>
    <row r="158" spans="1:13" x14ac:dyDescent="0.3">
      <c r="A158" s="127">
        <v>46030</v>
      </c>
      <c r="B158" s="8">
        <v>0.45833333333333331</v>
      </c>
      <c r="C158" s="215" t="s">
        <v>242</v>
      </c>
      <c r="D158" s="11" t="s">
        <v>25</v>
      </c>
      <c r="E158" s="10">
        <v>285</v>
      </c>
      <c r="F158" s="216" t="s">
        <v>170</v>
      </c>
      <c r="G158" s="290" t="s">
        <v>178</v>
      </c>
      <c r="H158" s="328"/>
      <c r="I158" s="92" t="str">
        <f>F179</f>
        <v>Primera</v>
      </c>
      <c r="J158" s="202" t="s">
        <v>156</v>
      </c>
    </row>
    <row r="159" spans="1:13" x14ac:dyDescent="0.3">
      <c r="A159" s="127">
        <v>46030</v>
      </c>
      <c r="B159" s="8">
        <v>0.125</v>
      </c>
      <c r="C159" s="215" t="s">
        <v>243</v>
      </c>
      <c r="D159" s="11" t="s">
        <v>25</v>
      </c>
      <c r="E159" s="10">
        <v>285</v>
      </c>
      <c r="F159" s="216" t="s">
        <v>240</v>
      </c>
      <c r="G159" s="331" t="s">
        <v>244</v>
      </c>
      <c r="H159" s="331"/>
      <c r="I159" s="92" t="str">
        <f>F179</f>
        <v>Primera</v>
      </c>
      <c r="J159" s="202" t="s">
        <v>156</v>
      </c>
    </row>
    <row r="160" spans="1:13" x14ac:dyDescent="0.3">
      <c r="A160" s="127">
        <v>46030</v>
      </c>
      <c r="B160" s="8">
        <v>0.16666666666666666</v>
      </c>
      <c r="C160" s="215" t="s">
        <v>245</v>
      </c>
      <c r="D160" s="11" t="s">
        <v>25</v>
      </c>
      <c r="E160" s="10">
        <v>285</v>
      </c>
      <c r="F160" s="216" t="s">
        <v>240</v>
      </c>
      <c r="G160" s="331"/>
      <c r="H160" s="331"/>
      <c r="I160" s="92" t="str">
        <f>F179</f>
        <v>Primera</v>
      </c>
      <c r="J160" s="202" t="s">
        <v>156</v>
      </c>
    </row>
    <row r="161" spans="1:10" x14ac:dyDescent="0.3">
      <c r="A161" s="127">
        <v>46031</v>
      </c>
      <c r="B161" s="8">
        <v>0.125</v>
      </c>
      <c r="C161" s="215" t="s">
        <v>246</v>
      </c>
      <c r="D161" s="11" t="s">
        <v>25</v>
      </c>
      <c r="E161" s="217">
        <v>285</v>
      </c>
      <c r="F161" s="216" t="s">
        <v>170</v>
      </c>
      <c r="G161" s="290" t="s">
        <v>178</v>
      </c>
      <c r="H161" s="328"/>
      <c r="I161" s="92" t="str">
        <f>F179</f>
        <v>Primera</v>
      </c>
      <c r="J161" s="202" t="s">
        <v>156</v>
      </c>
    </row>
    <row r="162" spans="1:10" x14ac:dyDescent="0.3">
      <c r="A162" s="127">
        <v>46032</v>
      </c>
      <c r="B162" s="8">
        <v>0.375</v>
      </c>
      <c r="C162" s="215" t="s">
        <v>247</v>
      </c>
      <c r="D162" s="11" t="s">
        <v>25</v>
      </c>
      <c r="E162" s="10">
        <v>285</v>
      </c>
      <c r="F162" s="216" t="s">
        <v>170</v>
      </c>
      <c r="G162" s="290" t="s">
        <v>248</v>
      </c>
      <c r="H162" s="328"/>
      <c r="I162" s="92" t="str">
        <f>F180</f>
        <v>Seguimiento</v>
      </c>
      <c r="J162" s="202" t="s">
        <v>162</v>
      </c>
    </row>
    <row r="163" spans="1:10" x14ac:dyDescent="0.3">
      <c r="A163" s="127">
        <v>46034</v>
      </c>
      <c r="B163" s="8"/>
      <c r="C163" s="215" t="s">
        <v>249</v>
      </c>
      <c r="D163" s="11" t="s">
        <v>25</v>
      </c>
      <c r="E163" s="217">
        <v>285</v>
      </c>
      <c r="F163" s="11"/>
      <c r="G163" s="329"/>
      <c r="H163" s="330"/>
      <c r="I163" s="92" t="str">
        <f>F179</f>
        <v>Primera</v>
      </c>
      <c r="J163" s="202" t="s">
        <v>156</v>
      </c>
    </row>
    <row r="164" spans="1:10" x14ac:dyDescent="0.3">
      <c r="A164" s="127">
        <v>46035</v>
      </c>
      <c r="B164" s="8">
        <v>0.375</v>
      </c>
      <c r="C164" s="215" t="s">
        <v>250</v>
      </c>
      <c r="D164" s="11" t="s">
        <v>25</v>
      </c>
      <c r="E164" s="217">
        <v>285</v>
      </c>
      <c r="F164" s="216" t="s">
        <v>170</v>
      </c>
      <c r="G164" s="290" t="s">
        <v>178</v>
      </c>
      <c r="H164" s="328"/>
      <c r="I164" s="92" t="str">
        <f>F179</f>
        <v>Primera</v>
      </c>
      <c r="J164" s="202" t="s">
        <v>156</v>
      </c>
    </row>
    <row r="165" spans="1:10" ht="13.95" customHeight="1" x14ac:dyDescent="0.3">
      <c r="A165" s="127">
        <v>46037</v>
      </c>
      <c r="B165" s="8">
        <v>0.41666666666666669</v>
      </c>
      <c r="C165" s="215" t="s">
        <v>251</v>
      </c>
      <c r="D165" s="11" t="s">
        <v>25</v>
      </c>
      <c r="E165" s="10">
        <v>285</v>
      </c>
      <c r="F165" s="216" t="s">
        <v>236</v>
      </c>
      <c r="G165" s="290" t="s">
        <v>178</v>
      </c>
      <c r="H165" s="290"/>
      <c r="I165" s="92" t="str">
        <f>F179</f>
        <v>Primera</v>
      </c>
      <c r="J165" s="202" t="s">
        <v>156</v>
      </c>
    </row>
    <row r="166" spans="1:10" ht="13.95" customHeight="1" x14ac:dyDescent="0.3">
      <c r="A166" s="127">
        <v>46038</v>
      </c>
      <c r="B166" s="8">
        <v>0.375</v>
      </c>
      <c r="C166" s="215" t="s">
        <v>247</v>
      </c>
      <c r="D166" s="11" t="s">
        <v>25</v>
      </c>
      <c r="E166" s="217">
        <v>285</v>
      </c>
      <c r="F166" s="216" t="s">
        <v>170</v>
      </c>
      <c r="G166" s="290" t="s">
        <v>248</v>
      </c>
      <c r="H166" s="328"/>
      <c r="I166" s="92" t="str">
        <f>F180</f>
        <v>Seguimiento</v>
      </c>
      <c r="J166" s="202" t="s">
        <v>162</v>
      </c>
    </row>
    <row r="167" spans="1:10" ht="13.95" customHeight="1" x14ac:dyDescent="0.3">
      <c r="A167" s="127">
        <v>46038</v>
      </c>
      <c r="B167" s="8">
        <v>0.125</v>
      </c>
      <c r="C167" s="215" t="s">
        <v>252</v>
      </c>
      <c r="D167" s="11" t="s">
        <v>25</v>
      </c>
      <c r="E167" s="217">
        <v>285</v>
      </c>
      <c r="F167" s="216" t="s">
        <v>170</v>
      </c>
      <c r="G167" s="290" t="s">
        <v>253</v>
      </c>
      <c r="H167" s="328"/>
      <c r="I167" s="92" t="str">
        <f>F179</f>
        <v>Primera</v>
      </c>
      <c r="J167" s="202" t="s">
        <v>156</v>
      </c>
    </row>
    <row r="168" spans="1:10" ht="13.95" customHeight="1" x14ac:dyDescent="0.3">
      <c r="A168" s="127">
        <v>46040</v>
      </c>
      <c r="B168" s="8">
        <v>0.375</v>
      </c>
      <c r="C168" s="215" t="s">
        <v>250</v>
      </c>
      <c r="D168" s="11" t="s">
        <v>25</v>
      </c>
      <c r="E168" s="217">
        <v>285</v>
      </c>
      <c r="F168" s="216" t="s">
        <v>170</v>
      </c>
      <c r="G168" s="290" t="s">
        <v>178</v>
      </c>
      <c r="H168" s="328"/>
      <c r="I168" s="92" t="str">
        <f>F180</f>
        <v>Seguimiento</v>
      </c>
      <c r="J168" s="202" t="s">
        <v>156</v>
      </c>
    </row>
    <row r="169" spans="1:10" ht="13.95" customHeight="1" x14ac:dyDescent="0.3">
      <c r="A169" s="127">
        <v>46042</v>
      </c>
      <c r="B169" s="8">
        <v>0.41666666666666669</v>
      </c>
      <c r="C169" s="215" t="s">
        <v>251</v>
      </c>
      <c r="D169" s="11" t="s">
        <v>25</v>
      </c>
      <c r="E169" s="10">
        <v>285</v>
      </c>
      <c r="F169" s="216" t="s">
        <v>240</v>
      </c>
      <c r="G169" s="290" t="s">
        <v>171</v>
      </c>
      <c r="H169" s="328"/>
      <c r="I169" s="92" t="str">
        <f>F180</f>
        <v>Seguimiento</v>
      </c>
      <c r="J169" s="202" t="s">
        <v>156</v>
      </c>
    </row>
    <row r="170" spans="1:10" x14ac:dyDescent="0.3">
      <c r="A170" s="98">
        <v>46043</v>
      </c>
      <c r="B170" s="14">
        <v>0.64583333333333337</v>
      </c>
      <c r="C170" s="32" t="s">
        <v>247</v>
      </c>
      <c r="D170" s="15" t="s">
        <v>25</v>
      </c>
      <c r="E170" s="37">
        <v>285</v>
      </c>
      <c r="F170" s="11"/>
      <c r="G170" s="303"/>
      <c r="H170" s="303"/>
      <c r="I170" s="85" t="str">
        <f>F180</f>
        <v>Seguimiento</v>
      </c>
      <c r="J170" s="202" t="s">
        <v>162</v>
      </c>
    </row>
    <row r="171" spans="1:10" x14ac:dyDescent="0.3">
      <c r="A171" s="98">
        <v>46044</v>
      </c>
      <c r="B171" s="14">
        <v>0.41666666666666669</v>
      </c>
      <c r="C171" s="213" t="s">
        <v>250</v>
      </c>
      <c r="D171" s="15" t="s">
        <v>25</v>
      </c>
      <c r="E171" s="218">
        <v>285</v>
      </c>
      <c r="F171" s="216" t="s">
        <v>170</v>
      </c>
      <c r="G171" s="303"/>
      <c r="H171" s="303"/>
      <c r="I171" s="85" t="str">
        <f>F180</f>
        <v>Seguimiento</v>
      </c>
      <c r="J171" s="97" t="s">
        <v>156</v>
      </c>
    </row>
    <row r="172" spans="1:10" x14ac:dyDescent="0.3">
      <c r="A172" s="98">
        <v>46048</v>
      </c>
      <c r="B172" s="14">
        <v>0.41666666666666669</v>
      </c>
      <c r="C172" s="213" t="s">
        <v>249</v>
      </c>
      <c r="D172" s="15" t="s">
        <v>25</v>
      </c>
      <c r="E172" s="218">
        <v>285</v>
      </c>
      <c r="F172" s="15" t="s">
        <v>240</v>
      </c>
      <c r="G172" s="303"/>
      <c r="H172" s="303"/>
      <c r="I172" s="85" t="str">
        <f>F180</f>
        <v>Seguimiento</v>
      </c>
      <c r="J172" s="97" t="s">
        <v>156</v>
      </c>
    </row>
    <row r="173" spans="1:10" x14ac:dyDescent="0.3">
      <c r="A173" s="98">
        <v>46050</v>
      </c>
      <c r="B173" s="14">
        <v>0.41666666666666669</v>
      </c>
      <c r="C173" s="213" t="s">
        <v>251</v>
      </c>
      <c r="D173" s="15" t="s">
        <v>25</v>
      </c>
      <c r="E173" s="37">
        <v>285</v>
      </c>
      <c r="F173" s="216" t="s">
        <v>170</v>
      </c>
      <c r="G173" s="303"/>
      <c r="H173" s="303"/>
      <c r="I173" s="85" t="str">
        <f>F180</f>
        <v>Seguimiento</v>
      </c>
      <c r="J173" s="97" t="s">
        <v>156</v>
      </c>
    </row>
    <row r="174" spans="1:10" x14ac:dyDescent="0.3">
      <c r="A174" s="98">
        <v>46050</v>
      </c>
      <c r="B174" s="14">
        <v>0.47638888888888886</v>
      </c>
      <c r="C174" s="213" t="s">
        <v>301</v>
      </c>
      <c r="D174" s="15" t="s">
        <v>25</v>
      </c>
      <c r="E174" s="37">
        <v>285</v>
      </c>
      <c r="F174" s="216" t="s">
        <v>240</v>
      </c>
      <c r="G174" s="303"/>
      <c r="H174" s="319"/>
      <c r="I174" s="85" t="str">
        <f>F180</f>
        <v>Seguimiento</v>
      </c>
      <c r="J174" s="97" t="s">
        <v>162</v>
      </c>
    </row>
    <row r="175" spans="1:10" x14ac:dyDescent="0.3">
      <c r="A175" s="98">
        <v>46051</v>
      </c>
      <c r="B175" s="14">
        <v>0.44791666666666669</v>
      </c>
      <c r="C175" s="213" t="s">
        <v>247</v>
      </c>
      <c r="D175" s="15" t="s">
        <v>25</v>
      </c>
      <c r="E175" s="217">
        <v>285</v>
      </c>
      <c r="F175" s="216" t="s">
        <v>170</v>
      </c>
      <c r="G175" s="303" t="s">
        <v>254</v>
      </c>
      <c r="H175" s="303"/>
      <c r="I175" s="81" t="str">
        <f>F180</f>
        <v>Seguimiento</v>
      </c>
      <c r="J175" s="97" t="s">
        <v>162</v>
      </c>
    </row>
    <row r="176" spans="1:10" ht="15" thickBot="1" x14ac:dyDescent="0.35">
      <c r="A176" s="100">
        <v>46052</v>
      </c>
      <c r="B176" s="101">
        <v>0.4236111111111111</v>
      </c>
      <c r="C176" s="222" t="s">
        <v>207</v>
      </c>
      <c r="D176" s="103" t="s">
        <v>25</v>
      </c>
      <c r="E176" s="224">
        <v>285</v>
      </c>
      <c r="F176" s="223" t="s">
        <v>170</v>
      </c>
      <c r="G176" s="305"/>
      <c r="H176" s="305"/>
      <c r="I176" s="105" t="str">
        <f>F180</f>
        <v>Seguimiento</v>
      </c>
      <c r="J176" s="106" t="s">
        <v>156</v>
      </c>
    </row>
    <row r="177" spans="1:10" x14ac:dyDescent="0.3">
      <c r="D177" s="34" t="s">
        <v>30</v>
      </c>
      <c r="E177" s="35">
        <f>SUM(E155:E176)</f>
        <v>6270</v>
      </c>
      <c r="G177" s="118">
        <f>((8*285)*15%)</f>
        <v>342</v>
      </c>
      <c r="I177" t="s">
        <v>489</v>
      </c>
    </row>
    <row r="179" spans="1:10" x14ac:dyDescent="0.3">
      <c r="C179" s="32" t="s">
        <v>25</v>
      </c>
      <c r="D179" s="32">
        <f>COUNTIF(D155:D176,C179)</f>
        <v>22</v>
      </c>
      <c r="F179" s="32" t="s">
        <v>19</v>
      </c>
      <c r="G179" s="32">
        <f>COUNTIF(I155:I176,F179)</f>
        <v>9</v>
      </c>
      <c r="I179" s="32" t="s">
        <v>162</v>
      </c>
      <c r="J179" s="32">
        <f>COUNTIF(J155:J176,I179)</f>
        <v>6</v>
      </c>
    </row>
    <row r="180" spans="1:10" x14ac:dyDescent="0.3">
      <c r="C180" s="32" t="s">
        <v>34</v>
      </c>
      <c r="D180" s="32">
        <f>COUNTIF(D155:D176,C180)</f>
        <v>0</v>
      </c>
      <c r="F180" s="32" t="s">
        <v>23</v>
      </c>
      <c r="G180" s="32">
        <f>COUNTIF(I155:I177,F180)</f>
        <v>13</v>
      </c>
      <c r="I180" s="32" t="s">
        <v>156</v>
      </c>
      <c r="J180" s="32">
        <f>COUNTIF(J155:J176,I180)</f>
        <v>16</v>
      </c>
    </row>
    <row r="181" spans="1:10" x14ac:dyDescent="0.3">
      <c r="C181" s="32" t="s">
        <v>29</v>
      </c>
      <c r="D181" s="32">
        <f>COUNTIF(D155:D176,C181)</f>
        <v>0</v>
      </c>
      <c r="G181">
        <f>G180*41</f>
        <v>533</v>
      </c>
    </row>
    <row r="184" spans="1:10" ht="28.2" customHeight="1" x14ac:dyDescent="0.3">
      <c r="A184" s="296" t="s">
        <v>31</v>
      </c>
      <c r="B184" s="296"/>
      <c r="C184" s="296"/>
      <c r="D184" s="296"/>
      <c r="E184" s="296"/>
      <c r="F184" s="296"/>
      <c r="G184" s="296"/>
      <c r="H184" s="296"/>
    </row>
    <row r="185" spans="1:10" ht="17.399999999999999" x14ac:dyDescent="0.3">
      <c r="A185" s="326" t="s">
        <v>155</v>
      </c>
      <c r="B185" s="326"/>
      <c r="C185" s="326"/>
      <c r="D185" s="326"/>
      <c r="E185" s="326"/>
      <c r="F185" s="326"/>
      <c r="G185" s="326"/>
      <c r="H185" s="326"/>
    </row>
    <row r="186" spans="1:10" ht="18" thickBot="1" x14ac:dyDescent="0.35">
      <c r="A186" s="324" t="s">
        <v>534</v>
      </c>
      <c r="B186" s="324"/>
      <c r="C186" s="324"/>
      <c r="D186" s="324"/>
      <c r="E186" s="324"/>
      <c r="F186" s="324"/>
      <c r="G186" s="324"/>
      <c r="H186" s="324"/>
    </row>
    <row r="187" spans="1:10" ht="31.8" thickBot="1" x14ac:dyDescent="0.35">
      <c r="A187" s="3" t="s">
        <v>0</v>
      </c>
      <c r="B187" s="4" t="s">
        <v>144</v>
      </c>
      <c r="C187" s="5" t="s">
        <v>2</v>
      </c>
      <c r="D187" s="7" t="s">
        <v>28</v>
      </c>
      <c r="E187" s="6" t="s">
        <v>32</v>
      </c>
      <c r="F187" s="7" t="s">
        <v>33</v>
      </c>
      <c r="G187" s="300" t="s">
        <v>5</v>
      </c>
      <c r="H187" s="325"/>
      <c r="I187" s="6" t="s">
        <v>168</v>
      </c>
      <c r="J187" s="6" t="s">
        <v>148</v>
      </c>
    </row>
    <row r="188" spans="1:10" x14ac:dyDescent="0.3">
      <c r="A188" s="184"/>
      <c r="B188" s="124"/>
      <c r="C188" s="185"/>
      <c r="D188" s="94"/>
      <c r="E188" s="161"/>
      <c r="F188" s="186"/>
      <c r="G188" s="317"/>
      <c r="H188" s="317"/>
      <c r="I188" s="187">
        <f>F188-E188</f>
        <v>0</v>
      </c>
      <c r="J188" s="182"/>
    </row>
    <row r="189" spans="1:10" x14ac:dyDescent="0.3">
      <c r="A189" s="144"/>
      <c r="B189" s="8"/>
      <c r="C189" s="9"/>
      <c r="D189" s="15"/>
      <c r="E189" s="128"/>
      <c r="F189" s="129"/>
      <c r="G189" s="303"/>
      <c r="H189" s="303"/>
      <c r="I189" s="183">
        <f t="shared" ref="I189:I224" si="0">F189-E189</f>
        <v>0</v>
      </c>
      <c r="J189" s="97"/>
    </row>
    <row r="190" spans="1:10" x14ac:dyDescent="0.3">
      <c r="A190" s="144"/>
      <c r="B190" s="8"/>
      <c r="C190" s="9"/>
      <c r="D190" s="15"/>
      <c r="E190" s="128"/>
      <c r="F190" s="129"/>
      <c r="G190" s="291"/>
      <c r="H190" s="291"/>
      <c r="I190" s="183">
        <f t="shared" si="0"/>
        <v>0</v>
      </c>
      <c r="J190" s="97"/>
    </row>
    <row r="191" spans="1:10" x14ac:dyDescent="0.3">
      <c r="A191" s="144"/>
      <c r="B191" s="8"/>
      <c r="C191" s="9"/>
      <c r="D191" s="15"/>
      <c r="E191" s="128"/>
      <c r="F191" s="129"/>
      <c r="G191" s="303"/>
      <c r="H191" s="303"/>
      <c r="I191" s="183">
        <f t="shared" si="0"/>
        <v>0</v>
      </c>
      <c r="J191" s="97"/>
    </row>
    <row r="192" spans="1:10" x14ac:dyDescent="0.3">
      <c r="A192" s="144"/>
      <c r="B192" s="8"/>
      <c r="C192" s="9"/>
      <c r="D192" s="15"/>
      <c r="E192" s="234"/>
      <c r="F192" s="129"/>
      <c r="G192" s="303"/>
      <c r="H192" s="303"/>
      <c r="I192" s="183">
        <f t="shared" si="0"/>
        <v>0</v>
      </c>
      <c r="J192" s="97"/>
    </row>
    <row r="193" spans="1:10" x14ac:dyDescent="0.3">
      <c r="A193" s="144"/>
      <c r="B193" s="8"/>
      <c r="C193" s="9"/>
      <c r="D193" s="15"/>
      <c r="E193" s="128"/>
      <c r="F193" s="128"/>
      <c r="G193" s="291"/>
      <c r="H193" s="291"/>
      <c r="I193" s="183">
        <f t="shared" si="0"/>
        <v>0</v>
      </c>
      <c r="J193" s="97"/>
    </row>
    <row r="194" spans="1:10" x14ac:dyDescent="0.3">
      <c r="A194" s="112"/>
      <c r="B194" s="8"/>
      <c r="C194" s="9"/>
      <c r="D194" s="15"/>
      <c r="E194" s="128"/>
      <c r="F194" s="129"/>
      <c r="G194" s="303"/>
      <c r="H194" s="303"/>
      <c r="I194" s="183">
        <f t="shared" si="0"/>
        <v>0</v>
      </c>
      <c r="J194" s="97"/>
    </row>
    <row r="195" spans="1:10" x14ac:dyDescent="0.3">
      <c r="A195" s="112"/>
      <c r="B195" s="8"/>
      <c r="C195" s="9"/>
      <c r="D195" s="15"/>
      <c r="E195" s="129"/>
      <c r="F195" s="129"/>
      <c r="G195" s="303"/>
      <c r="H195" s="303"/>
      <c r="I195" s="183">
        <f t="shared" si="0"/>
        <v>0</v>
      </c>
      <c r="J195" s="97"/>
    </row>
    <row r="196" spans="1:10" x14ac:dyDescent="0.3">
      <c r="A196" s="112"/>
      <c r="B196" s="8"/>
      <c r="C196" s="9"/>
      <c r="D196" s="15"/>
      <c r="E196" s="129"/>
      <c r="F196" s="129"/>
      <c r="G196" s="303"/>
      <c r="H196" s="303"/>
      <c r="I196" s="183">
        <f t="shared" si="0"/>
        <v>0</v>
      </c>
      <c r="J196" s="97"/>
    </row>
    <row r="197" spans="1:10" x14ac:dyDescent="0.3">
      <c r="A197" s="112"/>
      <c r="B197" s="8"/>
      <c r="C197" s="9"/>
      <c r="D197" s="15"/>
      <c r="E197" s="129"/>
      <c r="F197" s="129"/>
      <c r="G197" s="303"/>
      <c r="H197" s="303"/>
      <c r="I197" s="183">
        <f t="shared" si="0"/>
        <v>0</v>
      </c>
      <c r="J197" s="97"/>
    </row>
    <row r="198" spans="1:10" x14ac:dyDescent="0.3">
      <c r="A198" s="144"/>
      <c r="B198" s="8"/>
      <c r="C198" s="237"/>
      <c r="D198" s="15"/>
      <c r="E198" s="128"/>
      <c r="F198" s="129"/>
      <c r="G198" s="303"/>
      <c r="H198" s="303"/>
      <c r="I198" s="183">
        <f t="shared" si="0"/>
        <v>0</v>
      </c>
      <c r="J198" s="97"/>
    </row>
    <row r="199" spans="1:10" x14ac:dyDescent="0.3">
      <c r="A199" s="144"/>
      <c r="B199" s="8"/>
      <c r="C199" s="9"/>
      <c r="D199" s="15"/>
      <c r="E199" s="128"/>
      <c r="F199" s="128"/>
      <c r="G199" s="291"/>
      <c r="H199" s="291"/>
      <c r="I199" s="183">
        <f t="shared" si="0"/>
        <v>0</v>
      </c>
      <c r="J199" s="97"/>
    </row>
    <row r="200" spans="1:10" x14ac:dyDescent="0.3">
      <c r="A200" s="144"/>
      <c r="B200" s="8"/>
      <c r="C200" s="237"/>
      <c r="D200" s="15"/>
      <c r="E200" s="128"/>
      <c r="F200" s="129"/>
      <c r="G200" s="303"/>
      <c r="H200" s="303"/>
      <c r="I200" s="183">
        <f t="shared" si="0"/>
        <v>0</v>
      </c>
      <c r="J200" s="97"/>
    </row>
    <row r="201" spans="1:10" x14ac:dyDescent="0.3">
      <c r="A201" s="98"/>
      <c r="B201" s="8"/>
      <c r="C201" s="9"/>
      <c r="D201" s="15"/>
      <c r="E201" s="129"/>
      <c r="F201" s="129"/>
      <c r="G201" s="291"/>
      <c r="H201" s="291"/>
      <c r="I201" s="183">
        <f t="shared" si="0"/>
        <v>0</v>
      </c>
      <c r="J201" s="97"/>
    </row>
    <row r="202" spans="1:10" x14ac:dyDescent="0.3">
      <c r="A202" s="253"/>
      <c r="B202" s="8"/>
      <c r="C202" s="9"/>
      <c r="D202" s="15"/>
      <c r="E202" s="128"/>
      <c r="F202" s="129"/>
      <c r="G202" s="291"/>
      <c r="H202" s="291"/>
      <c r="I202" s="183">
        <f t="shared" si="0"/>
        <v>0</v>
      </c>
      <c r="J202" s="97"/>
    </row>
    <row r="203" spans="1:10" x14ac:dyDescent="0.3">
      <c r="A203" s="144"/>
      <c r="B203" s="8"/>
      <c r="C203" s="237"/>
      <c r="D203" s="15"/>
      <c r="E203" s="128"/>
      <c r="F203" s="129"/>
      <c r="G203" s="303"/>
      <c r="H203" s="303"/>
      <c r="I203" s="183">
        <f t="shared" si="0"/>
        <v>0</v>
      </c>
      <c r="J203" s="97"/>
    </row>
    <row r="204" spans="1:10" x14ac:dyDescent="0.3">
      <c r="A204" s="144"/>
      <c r="B204" s="8"/>
      <c r="C204" s="237"/>
      <c r="D204" s="15"/>
      <c r="E204" s="128"/>
      <c r="F204" s="129"/>
      <c r="G204" s="303"/>
      <c r="H204" s="303"/>
      <c r="I204" s="183">
        <f t="shared" si="0"/>
        <v>0</v>
      </c>
      <c r="J204" s="97"/>
    </row>
    <row r="205" spans="1:10" x14ac:dyDescent="0.3">
      <c r="A205" s="144"/>
      <c r="B205" s="8"/>
      <c r="C205" s="237"/>
      <c r="D205" s="15"/>
      <c r="E205" s="128"/>
      <c r="F205" s="129"/>
      <c r="G205" s="303"/>
      <c r="H205" s="303"/>
      <c r="I205" s="183">
        <f t="shared" si="0"/>
        <v>0</v>
      </c>
      <c r="J205" s="97"/>
    </row>
    <row r="206" spans="1:10" x14ac:dyDescent="0.3">
      <c r="A206" s="144"/>
      <c r="B206" s="8"/>
      <c r="C206" s="9"/>
      <c r="D206" s="15"/>
      <c r="E206" s="128"/>
      <c r="F206" s="128"/>
      <c r="G206" s="291"/>
      <c r="H206" s="291"/>
      <c r="I206" s="183">
        <f t="shared" si="0"/>
        <v>0</v>
      </c>
      <c r="J206" s="97"/>
    </row>
    <row r="207" spans="1:10" x14ac:dyDescent="0.3">
      <c r="A207" s="98"/>
      <c r="B207" s="8"/>
      <c r="C207" s="9"/>
      <c r="D207" s="15"/>
      <c r="E207" s="129"/>
      <c r="F207" s="129"/>
      <c r="G207" s="291"/>
      <c r="H207" s="291"/>
      <c r="I207" s="183">
        <f t="shared" si="0"/>
        <v>0</v>
      </c>
      <c r="J207" s="97"/>
    </row>
    <row r="208" spans="1:10" x14ac:dyDescent="0.3">
      <c r="A208" s="253"/>
      <c r="B208" s="8"/>
      <c r="C208" s="9"/>
      <c r="D208" s="15"/>
      <c r="E208" s="128"/>
      <c r="F208" s="129"/>
      <c r="G208" s="291"/>
      <c r="H208" s="291"/>
      <c r="I208" s="183">
        <f t="shared" si="0"/>
        <v>0</v>
      </c>
      <c r="J208" s="97"/>
    </row>
    <row r="209" spans="1:10" x14ac:dyDescent="0.3">
      <c r="A209" s="253"/>
      <c r="B209" s="8"/>
      <c r="C209" s="9"/>
      <c r="D209" s="15"/>
      <c r="E209" s="128"/>
      <c r="F209" s="129"/>
      <c r="G209" s="291"/>
      <c r="H209" s="291"/>
      <c r="I209" s="183">
        <f t="shared" si="0"/>
        <v>0</v>
      </c>
      <c r="J209" s="97"/>
    </row>
    <row r="210" spans="1:10" x14ac:dyDescent="0.3">
      <c r="A210" s="253"/>
      <c r="B210" s="8"/>
      <c r="C210" s="16"/>
      <c r="D210" s="15"/>
      <c r="E210" s="129"/>
      <c r="F210" s="129"/>
      <c r="G210" s="291"/>
      <c r="H210" s="291"/>
      <c r="I210" s="183">
        <f t="shared" si="0"/>
        <v>0</v>
      </c>
      <c r="J210" s="97"/>
    </row>
    <row r="211" spans="1:10" x14ac:dyDescent="0.3">
      <c r="A211" s="98"/>
      <c r="B211" s="8"/>
      <c r="C211" s="16"/>
      <c r="D211" s="15"/>
      <c r="E211" s="128"/>
      <c r="F211" s="129"/>
      <c r="G211" s="321"/>
      <c r="H211" s="291"/>
      <c r="I211" s="183">
        <f t="shared" si="0"/>
        <v>0</v>
      </c>
      <c r="J211" s="97"/>
    </row>
    <row r="212" spans="1:10" x14ac:dyDescent="0.3">
      <c r="A212" s="98"/>
      <c r="B212" s="8"/>
      <c r="C212" s="16"/>
      <c r="D212" s="15"/>
      <c r="E212" s="128"/>
      <c r="F212" s="129"/>
      <c r="G212" s="291"/>
      <c r="H212" s="291"/>
      <c r="I212" s="183">
        <f t="shared" si="0"/>
        <v>0</v>
      </c>
      <c r="J212" s="97"/>
    </row>
    <row r="213" spans="1:10" x14ac:dyDescent="0.3">
      <c r="A213" s="98"/>
      <c r="B213" s="8"/>
      <c r="C213" s="16"/>
      <c r="D213" s="15"/>
      <c r="E213" s="128"/>
      <c r="F213" s="129"/>
      <c r="G213" s="291"/>
      <c r="H213" s="291"/>
      <c r="I213" s="183">
        <f t="shared" si="0"/>
        <v>0</v>
      </c>
      <c r="J213" s="97"/>
    </row>
    <row r="214" spans="1:10" x14ac:dyDescent="0.3">
      <c r="A214" s="98"/>
      <c r="B214" s="8"/>
      <c r="C214" s="16"/>
      <c r="D214" s="15"/>
      <c r="E214" s="128"/>
      <c r="F214" s="129"/>
      <c r="G214" s="291"/>
      <c r="H214" s="291"/>
      <c r="I214" s="183">
        <f t="shared" si="0"/>
        <v>0</v>
      </c>
      <c r="J214" s="97"/>
    </row>
    <row r="215" spans="1:10" x14ac:dyDescent="0.3">
      <c r="A215" s="98"/>
      <c r="B215" s="8"/>
      <c r="C215" s="16"/>
      <c r="D215" s="15"/>
      <c r="E215" s="128"/>
      <c r="F215" s="129"/>
      <c r="G215" s="291"/>
      <c r="H215" s="291"/>
      <c r="I215" s="183">
        <f t="shared" si="0"/>
        <v>0</v>
      </c>
      <c r="J215" s="97"/>
    </row>
    <row r="216" spans="1:10" x14ac:dyDescent="0.3">
      <c r="A216" s="98"/>
      <c r="B216" s="8"/>
      <c r="C216" s="9"/>
      <c r="D216" s="15"/>
      <c r="E216" s="128"/>
      <c r="F216" s="129"/>
      <c r="G216" s="291"/>
      <c r="H216" s="291"/>
      <c r="I216" s="183">
        <f t="shared" si="0"/>
        <v>0</v>
      </c>
      <c r="J216" s="97"/>
    </row>
    <row r="217" spans="1:10" x14ac:dyDescent="0.3">
      <c r="A217" s="98"/>
      <c r="B217" s="8"/>
      <c r="C217" s="16"/>
      <c r="D217" s="15"/>
      <c r="E217" s="128"/>
      <c r="F217" s="129"/>
      <c r="G217" s="291"/>
      <c r="H217" s="291"/>
      <c r="I217" s="183">
        <f t="shared" si="0"/>
        <v>0</v>
      </c>
      <c r="J217" s="97"/>
    </row>
    <row r="218" spans="1:10" x14ac:dyDescent="0.3">
      <c r="A218" s="98"/>
      <c r="B218" s="8"/>
      <c r="C218" s="16"/>
      <c r="D218" s="15"/>
      <c r="E218" s="128"/>
      <c r="F218" s="129"/>
      <c r="G218" s="291"/>
      <c r="H218" s="291"/>
      <c r="I218" s="183">
        <f t="shared" si="0"/>
        <v>0</v>
      </c>
      <c r="J218" s="97"/>
    </row>
    <row r="219" spans="1:10" x14ac:dyDescent="0.3">
      <c r="A219" s="98"/>
      <c r="B219" s="8"/>
      <c r="C219" s="16"/>
      <c r="D219" s="15"/>
      <c r="E219" s="128"/>
      <c r="F219" s="129"/>
      <c r="G219" s="291"/>
      <c r="H219" s="291"/>
      <c r="I219" s="183">
        <f t="shared" si="0"/>
        <v>0</v>
      </c>
      <c r="J219" s="97"/>
    </row>
    <row r="220" spans="1:10" x14ac:dyDescent="0.3">
      <c r="A220" s="98"/>
      <c r="B220" s="8"/>
      <c r="C220" s="12"/>
      <c r="D220" s="15"/>
      <c r="E220" s="128"/>
      <c r="F220" s="129"/>
      <c r="G220" s="291"/>
      <c r="H220" s="291"/>
      <c r="I220" s="183">
        <f t="shared" si="0"/>
        <v>0</v>
      </c>
      <c r="J220" s="97"/>
    </row>
    <row r="221" spans="1:10" x14ac:dyDescent="0.3">
      <c r="A221" s="98"/>
      <c r="B221" s="15"/>
      <c r="C221" s="16"/>
      <c r="D221" s="15"/>
      <c r="E221" s="14"/>
      <c r="F221" s="14"/>
      <c r="G221" s="322"/>
      <c r="H221" s="322"/>
      <c r="I221" s="183">
        <f t="shared" si="0"/>
        <v>0</v>
      </c>
      <c r="J221" s="97"/>
    </row>
    <row r="222" spans="1:10" x14ac:dyDescent="0.3">
      <c r="A222" s="98"/>
      <c r="B222" s="8"/>
      <c r="C222" s="16"/>
      <c r="D222" s="15"/>
      <c r="E222" s="10"/>
      <c r="F222" s="15"/>
      <c r="G222" s="322"/>
      <c r="H222" s="322"/>
      <c r="I222" s="183">
        <f t="shared" si="0"/>
        <v>0</v>
      </c>
      <c r="J222" s="97"/>
    </row>
    <row r="223" spans="1:10" x14ac:dyDescent="0.3">
      <c r="A223" s="98"/>
      <c r="B223" s="8"/>
      <c r="C223" s="16"/>
      <c r="D223" s="15"/>
      <c r="E223" s="10"/>
      <c r="F223" s="32"/>
      <c r="G223" s="322"/>
      <c r="H223" s="322"/>
      <c r="I223" s="183">
        <f t="shared" si="0"/>
        <v>0</v>
      </c>
      <c r="J223" s="97"/>
    </row>
    <row r="224" spans="1:10" ht="15" thickBot="1" x14ac:dyDescent="0.35">
      <c r="A224" s="100"/>
      <c r="B224" s="130"/>
      <c r="C224" s="102"/>
      <c r="D224" s="103"/>
      <c r="E224" s="188"/>
      <c r="F224" s="103"/>
      <c r="G224" s="323"/>
      <c r="H224" s="323"/>
      <c r="I224" s="189">
        <f t="shared" si="0"/>
        <v>0</v>
      </c>
      <c r="J224" s="106"/>
    </row>
    <row r="225" spans="1:10" ht="15" thickBot="1" x14ac:dyDescent="0.35">
      <c r="A225" s="87"/>
      <c r="B225" s="88"/>
      <c r="C225" s="89"/>
      <c r="D225" s="29"/>
      <c r="E225" s="90"/>
      <c r="F225" s="29"/>
      <c r="G225" s="2"/>
      <c r="H225" s="2"/>
      <c r="I225" s="29"/>
    </row>
    <row r="226" spans="1:10" x14ac:dyDescent="0.3">
      <c r="A226" s="87"/>
      <c r="B226" s="137" t="s">
        <v>149</v>
      </c>
      <c r="C226" s="138">
        <f>COUNTIF(B188:B224,B226)</f>
        <v>0</v>
      </c>
      <c r="D226" s="29"/>
      <c r="E226" s="32" t="s">
        <v>25</v>
      </c>
      <c r="F226" s="32">
        <f>COUNTIF(D188:D224,E226)</f>
        <v>0</v>
      </c>
      <c r="H226" s="32" t="s">
        <v>162</v>
      </c>
      <c r="I226" s="15">
        <f>COUNTIF(J188:J224,H226)</f>
        <v>0</v>
      </c>
    </row>
    <row r="227" spans="1:10" x14ac:dyDescent="0.3">
      <c r="A227" s="87"/>
      <c r="B227" s="139" t="s">
        <v>150</v>
      </c>
      <c r="C227" s="119">
        <f>COUNTIF(B188:B225,B227)</f>
        <v>0</v>
      </c>
      <c r="D227" s="29"/>
      <c r="E227" s="32" t="s">
        <v>26</v>
      </c>
      <c r="F227" s="32">
        <f>COUNTIF(D188:D224,E227)</f>
        <v>0</v>
      </c>
      <c r="H227" s="32" t="s">
        <v>156</v>
      </c>
      <c r="I227" s="15">
        <f>COUNTIF(J188:J224,H227)</f>
        <v>0</v>
      </c>
    </row>
    <row r="228" spans="1:10" ht="15" thickBot="1" x14ac:dyDescent="0.35">
      <c r="A228" s="87"/>
      <c r="B228" s="140" t="s">
        <v>161</v>
      </c>
      <c r="C228" s="120">
        <f>COUNTIF(B188:B226,B228)</f>
        <v>0</v>
      </c>
      <c r="D228" s="29"/>
      <c r="E228" s="32" t="s">
        <v>29</v>
      </c>
      <c r="F228" s="32">
        <f>COUNTIF(D188:D224,E228)</f>
        <v>0</v>
      </c>
    </row>
    <row r="231" spans="1:10" ht="18" thickBot="1" x14ac:dyDescent="0.35">
      <c r="A231" s="324" t="s">
        <v>468</v>
      </c>
      <c r="B231" s="324"/>
      <c r="C231" s="324"/>
      <c r="D231" s="324"/>
      <c r="E231" s="324"/>
      <c r="F231" s="324"/>
      <c r="G231" s="324"/>
      <c r="H231" s="324"/>
    </row>
    <row r="232" spans="1:10" ht="31.8" thickBot="1" x14ac:dyDescent="0.35">
      <c r="A232" s="3" t="s">
        <v>0</v>
      </c>
      <c r="B232" s="4" t="s">
        <v>144</v>
      </c>
      <c r="C232" s="5" t="s">
        <v>2</v>
      </c>
      <c r="D232" s="7" t="s">
        <v>28</v>
      </c>
      <c r="E232" s="6" t="s">
        <v>32</v>
      </c>
      <c r="F232" s="7" t="s">
        <v>33</v>
      </c>
      <c r="G232" s="300" t="s">
        <v>5</v>
      </c>
      <c r="H232" s="325"/>
      <c r="I232" s="6" t="s">
        <v>168</v>
      </c>
      <c r="J232" s="6" t="s">
        <v>148</v>
      </c>
    </row>
    <row r="233" spans="1:10" x14ac:dyDescent="0.3">
      <c r="A233" s="184"/>
      <c r="B233" s="124"/>
      <c r="C233" s="185"/>
      <c r="D233" s="94"/>
      <c r="E233" s="161"/>
      <c r="F233" s="186"/>
      <c r="G233" s="317"/>
      <c r="H233" s="317"/>
      <c r="I233" s="187">
        <f>F233-E233</f>
        <v>0</v>
      </c>
      <c r="J233" s="182"/>
    </row>
    <row r="234" spans="1:10" x14ac:dyDescent="0.3">
      <c r="A234" s="144"/>
      <c r="B234" s="8"/>
      <c r="C234" s="9"/>
      <c r="D234" s="15"/>
      <c r="E234" s="128"/>
      <c r="F234" s="129"/>
      <c r="G234" s="303"/>
      <c r="H234" s="303"/>
      <c r="I234" s="183">
        <f t="shared" ref="I234:I269" si="1">F234-E234</f>
        <v>0</v>
      </c>
      <c r="J234" s="97"/>
    </row>
    <row r="235" spans="1:10" x14ac:dyDescent="0.3">
      <c r="A235" s="144"/>
      <c r="B235" s="8"/>
      <c r="C235" s="9"/>
      <c r="D235" s="15"/>
      <c r="E235" s="128"/>
      <c r="F235" s="129"/>
      <c r="G235" s="291"/>
      <c r="H235" s="291"/>
      <c r="I235" s="183">
        <f t="shared" si="1"/>
        <v>0</v>
      </c>
      <c r="J235" s="97"/>
    </row>
    <row r="236" spans="1:10" x14ac:dyDescent="0.3">
      <c r="A236" s="144">
        <v>46119</v>
      </c>
      <c r="B236" s="8" t="s">
        <v>149</v>
      </c>
      <c r="C236" s="9" t="s">
        <v>470</v>
      </c>
      <c r="D236" s="15" t="s">
        <v>25</v>
      </c>
      <c r="E236" s="128">
        <v>0.65625</v>
      </c>
      <c r="F236" s="129"/>
      <c r="G236" s="303"/>
      <c r="H236" s="303"/>
      <c r="I236" s="183">
        <f t="shared" si="1"/>
        <v>-0.65625</v>
      </c>
      <c r="J236" s="97" t="s">
        <v>162</v>
      </c>
    </row>
    <row r="237" spans="1:10" x14ac:dyDescent="0.3">
      <c r="A237" s="144">
        <v>46119</v>
      </c>
      <c r="B237" s="8" t="s">
        <v>149</v>
      </c>
      <c r="C237" s="9" t="s">
        <v>257</v>
      </c>
      <c r="D237" s="15" t="s">
        <v>25</v>
      </c>
      <c r="E237" s="234">
        <v>0.35416666666666669</v>
      </c>
      <c r="F237" s="129">
        <v>0.39583333333333331</v>
      </c>
      <c r="G237" s="303"/>
      <c r="H237" s="303"/>
      <c r="I237" s="183">
        <f t="shared" si="1"/>
        <v>4.166666666666663E-2</v>
      </c>
      <c r="J237" s="97" t="s">
        <v>156</v>
      </c>
    </row>
    <row r="238" spans="1:10" x14ac:dyDescent="0.3">
      <c r="A238" s="144">
        <v>46120</v>
      </c>
      <c r="B238" s="8" t="s">
        <v>149</v>
      </c>
      <c r="C238" s="9" t="s">
        <v>257</v>
      </c>
      <c r="D238" s="15" t="s">
        <v>25</v>
      </c>
      <c r="E238" s="128"/>
      <c r="F238" s="128"/>
      <c r="G238" s="291"/>
      <c r="H238" s="291"/>
      <c r="I238" s="183">
        <f t="shared" si="1"/>
        <v>0</v>
      </c>
      <c r="J238" s="97" t="s">
        <v>156</v>
      </c>
    </row>
    <row r="239" spans="1:10" x14ac:dyDescent="0.3">
      <c r="A239" s="112"/>
      <c r="B239" s="8"/>
      <c r="C239" s="9"/>
      <c r="D239" s="15"/>
      <c r="E239" s="128"/>
      <c r="F239" s="129"/>
      <c r="G239" s="303"/>
      <c r="H239" s="303"/>
      <c r="I239" s="183">
        <f t="shared" si="1"/>
        <v>0</v>
      </c>
      <c r="J239" s="97"/>
    </row>
    <row r="240" spans="1:10" x14ac:dyDescent="0.3">
      <c r="A240" s="112">
        <v>46121</v>
      </c>
      <c r="B240" s="8" t="s">
        <v>150</v>
      </c>
      <c r="C240" s="9" t="s">
        <v>469</v>
      </c>
      <c r="D240" s="15" t="s">
        <v>25</v>
      </c>
      <c r="E240" s="129">
        <v>0.38541666666666669</v>
      </c>
      <c r="F240" s="129">
        <v>0.4236111111111111</v>
      </c>
      <c r="G240" s="303"/>
      <c r="H240" s="303"/>
      <c r="I240" s="183">
        <f t="shared" si="1"/>
        <v>3.819444444444442E-2</v>
      </c>
      <c r="J240" s="97" t="s">
        <v>156</v>
      </c>
    </row>
    <row r="241" spans="1:10" x14ac:dyDescent="0.3">
      <c r="A241" s="112">
        <v>46121</v>
      </c>
      <c r="B241" s="8" t="s">
        <v>149</v>
      </c>
      <c r="C241" s="9" t="s">
        <v>450</v>
      </c>
      <c r="D241" s="15" t="s">
        <v>25</v>
      </c>
      <c r="E241" s="129">
        <v>0.4826388888888889</v>
      </c>
      <c r="F241" s="129">
        <v>0.50416666666666665</v>
      </c>
      <c r="G241" s="303"/>
      <c r="H241" s="303"/>
      <c r="I241" s="183">
        <f t="shared" si="1"/>
        <v>2.1527777777777757E-2</v>
      </c>
      <c r="J241" s="97" t="s">
        <v>156</v>
      </c>
    </row>
    <row r="242" spans="1:10" x14ac:dyDescent="0.3">
      <c r="A242" s="112">
        <v>46031</v>
      </c>
      <c r="B242" s="8" t="s">
        <v>150</v>
      </c>
      <c r="C242" s="9" t="s">
        <v>475</v>
      </c>
      <c r="D242" s="15" t="s">
        <v>26</v>
      </c>
      <c r="E242" s="129">
        <v>0.59375</v>
      </c>
      <c r="F242" s="129">
        <v>0.63194444444444442</v>
      </c>
      <c r="G242" s="303" t="s">
        <v>474</v>
      </c>
      <c r="H242" s="303"/>
      <c r="I242" s="183">
        <f t="shared" si="1"/>
        <v>3.819444444444442E-2</v>
      </c>
      <c r="J242" s="97" t="s">
        <v>156</v>
      </c>
    </row>
    <row r="243" spans="1:10" x14ac:dyDescent="0.3">
      <c r="A243" s="144"/>
      <c r="B243" s="8"/>
      <c r="C243" s="237"/>
      <c r="D243" s="15"/>
      <c r="E243" s="128"/>
      <c r="F243" s="129"/>
      <c r="G243" s="303"/>
      <c r="H243" s="303"/>
      <c r="I243" s="183">
        <f t="shared" si="1"/>
        <v>0</v>
      </c>
      <c r="J243" s="97"/>
    </row>
    <row r="244" spans="1:10" x14ac:dyDescent="0.3">
      <c r="A244" s="144"/>
      <c r="B244" s="8"/>
      <c r="C244" s="9"/>
      <c r="D244" s="15"/>
      <c r="E244" s="128"/>
      <c r="F244" s="128"/>
      <c r="G244" s="291"/>
      <c r="H244" s="291"/>
      <c r="I244" s="183">
        <f t="shared" si="1"/>
        <v>0</v>
      </c>
      <c r="J244" s="97"/>
    </row>
    <row r="245" spans="1:10" x14ac:dyDescent="0.3">
      <c r="A245" s="144">
        <v>46125</v>
      </c>
      <c r="B245" s="8" t="s">
        <v>150</v>
      </c>
      <c r="C245" s="237" t="s">
        <v>481</v>
      </c>
      <c r="D245" s="15" t="s">
        <v>26</v>
      </c>
      <c r="E245" s="128">
        <v>0.58333333333333337</v>
      </c>
      <c r="F245" s="129">
        <v>0.625</v>
      </c>
      <c r="G245" s="303" t="s">
        <v>474</v>
      </c>
      <c r="H245" s="303"/>
      <c r="I245" s="183">
        <f t="shared" si="1"/>
        <v>4.166666666666663E-2</v>
      </c>
      <c r="J245" s="97" t="s">
        <v>156</v>
      </c>
    </row>
    <row r="246" spans="1:10" x14ac:dyDescent="0.3">
      <c r="A246" s="98">
        <v>46126</v>
      </c>
      <c r="B246" s="8" t="s">
        <v>150</v>
      </c>
      <c r="C246" s="9" t="s">
        <v>426</v>
      </c>
      <c r="D246" s="15" t="s">
        <v>25</v>
      </c>
      <c r="E246" s="129">
        <v>0.3659722222222222</v>
      </c>
      <c r="F246" s="129">
        <v>0.40972222222222221</v>
      </c>
      <c r="G246" s="291"/>
      <c r="H246" s="291"/>
      <c r="I246" s="183">
        <f t="shared" si="1"/>
        <v>4.3750000000000011E-2</v>
      </c>
      <c r="J246" s="97" t="s">
        <v>156</v>
      </c>
    </row>
    <row r="247" spans="1:10" x14ac:dyDescent="0.3">
      <c r="A247" s="253">
        <v>46126</v>
      </c>
      <c r="B247" s="8" t="s">
        <v>149</v>
      </c>
      <c r="C247" s="9" t="s">
        <v>484</v>
      </c>
      <c r="D247" s="15" t="s">
        <v>25</v>
      </c>
      <c r="E247" s="128">
        <v>0.43194444444444446</v>
      </c>
      <c r="F247" s="129">
        <v>0.45</v>
      </c>
      <c r="G247" s="291"/>
      <c r="H247" s="291"/>
      <c r="I247" s="183">
        <f t="shared" si="1"/>
        <v>1.8055555555555547E-2</v>
      </c>
      <c r="J247" s="97" t="s">
        <v>156</v>
      </c>
    </row>
    <row r="248" spans="1:10" x14ac:dyDescent="0.3">
      <c r="A248" s="144">
        <v>46126</v>
      </c>
      <c r="B248" s="8" t="s">
        <v>150</v>
      </c>
      <c r="C248" s="237" t="s">
        <v>488</v>
      </c>
      <c r="D248" s="15" t="s">
        <v>25</v>
      </c>
      <c r="E248" s="128">
        <v>0.66319444444444442</v>
      </c>
      <c r="F248" s="129">
        <v>0.6875</v>
      </c>
      <c r="G248" s="303"/>
      <c r="H248" s="303"/>
      <c r="I248" s="183">
        <f t="shared" si="1"/>
        <v>2.430555555555558E-2</v>
      </c>
      <c r="J248" s="97" t="s">
        <v>156</v>
      </c>
    </row>
    <row r="249" spans="1:10" x14ac:dyDescent="0.3">
      <c r="A249" s="144">
        <v>46127</v>
      </c>
      <c r="B249" s="8" t="s">
        <v>149</v>
      </c>
      <c r="C249" s="237" t="s">
        <v>257</v>
      </c>
      <c r="D249" s="15" t="s">
        <v>25</v>
      </c>
      <c r="E249" s="128">
        <v>0.37291666666666667</v>
      </c>
      <c r="F249" s="129">
        <v>0.41875000000000001</v>
      </c>
      <c r="G249" s="303"/>
      <c r="H249" s="303"/>
      <c r="I249" s="183">
        <f t="shared" si="1"/>
        <v>4.5833333333333337E-2</v>
      </c>
      <c r="J249" s="97" t="s">
        <v>156</v>
      </c>
    </row>
    <row r="250" spans="1:10" x14ac:dyDescent="0.3">
      <c r="A250" s="144">
        <v>46134</v>
      </c>
      <c r="B250" s="8" t="s">
        <v>149</v>
      </c>
      <c r="C250" s="237" t="s">
        <v>333</v>
      </c>
      <c r="D250" s="15" t="s">
        <v>25</v>
      </c>
      <c r="E250" s="128">
        <v>0.35833333333333334</v>
      </c>
      <c r="F250" s="129">
        <v>0.3923611111111111</v>
      </c>
      <c r="G250" s="303"/>
      <c r="H250" s="303"/>
      <c r="I250" s="183">
        <f t="shared" si="1"/>
        <v>3.4027777777777768E-2</v>
      </c>
      <c r="J250" s="97" t="s">
        <v>156</v>
      </c>
    </row>
    <row r="251" spans="1:10" x14ac:dyDescent="0.3">
      <c r="A251" s="144">
        <v>46134</v>
      </c>
      <c r="B251" s="8" t="s">
        <v>149</v>
      </c>
      <c r="C251" s="9" t="s">
        <v>501</v>
      </c>
      <c r="D251" s="15" t="s">
        <v>25</v>
      </c>
      <c r="E251" s="128">
        <v>0.39930555555555558</v>
      </c>
      <c r="F251" s="128">
        <v>0.41666666666666669</v>
      </c>
      <c r="G251" s="291"/>
      <c r="H251" s="291"/>
      <c r="I251" s="183">
        <f t="shared" si="1"/>
        <v>1.7361111111111105E-2</v>
      </c>
      <c r="J251" s="97" t="s">
        <v>162</v>
      </c>
    </row>
    <row r="252" spans="1:10" x14ac:dyDescent="0.3">
      <c r="A252" s="98">
        <v>46134</v>
      </c>
      <c r="B252" s="8" t="s">
        <v>150</v>
      </c>
      <c r="C252" s="9" t="s">
        <v>503</v>
      </c>
      <c r="D252" s="15" t="s">
        <v>26</v>
      </c>
      <c r="E252" s="129">
        <v>0.48958333333333331</v>
      </c>
      <c r="F252" s="129">
        <v>0.53333333333333333</v>
      </c>
      <c r="G252" s="291"/>
      <c r="H252" s="291"/>
      <c r="I252" s="183">
        <f t="shared" si="1"/>
        <v>4.3750000000000011E-2</v>
      </c>
      <c r="J252" s="97" t="s">
        <v>156</v>
      </c>
    </row>
    <row r="253" spans="1:10" x14ac:dyDescent="0.3">
      <c r="A253" s="253">
        <v>46134</v>
      </c>
      <c r="B253" s="8" t="s">
        <v>149</v>
      </c>
      <c r="C253" s="9" t="s">
        <v>504</v>
      </c>
      <c r="D253" s="15" t="s">
        <v>25</v>
      </c>
      <c r="E253" s="128">
        <v>0.61041666666666672</v>
      </c>
      <c r="F253" s="129">
        <v>0.63263888888888886</v>
      </c>
      <c r="G253" s="291"/>
      <c r="H253" s="291"/>
      <c r="I253" s="183">
        <f t="shared" si="1"/>
        <v>2.2222222222222143E-2</v>
      </c>
      <c r="J253" s="97" t="s">
        <v>156</v>
      </c>
    </row>
    <row r="254" spans="1:10" x14ac:dyDescent="0.3">
      <c r="A254" s="253">
        <v>46135</v>
      </c>
      <c r="B254" s="8" t="s">
        <v>149</v>
      </c>
      <c r="C254" s="9" t="s">
        <v>257</v>
      </c>
      <c r="D254" s="15" t="s">
        <v>25</v>
      </c>
      <c r="E254" s="128">
        <v>0.36319444444444443</v>
      </c>
      <c r="F254" s="129">
        <v>0.40625</v>
      </c>
      <c r="G254" s="291"/>
      <c r="H254" s="291"/>
      <c r="I254" s="183">
        <f t="shared" si="1"/>
        <v>4.3055555555555569E-2</v>
      </c>
      <c r="J254" s="97" t="s">
        <v>156</v>
      </c>
    </row>
    <row r="255" spans="1:10" x14ac:dyDescent="0.3">
      <c r="A255" s="253">
        <v>46135</v>
      </c>
      <c r="B255" s="8" t="s">
        <v>150</v>
      </c>
      <c r="C255" s="16" t="s">
        <v>506</v>
      </c>
      <c r="D255" s="15" t="s">
        <v>25</v>
      </c>
      <c r="E255" s="129">
        <v>0.46458333333333335</v>
      </c>
      <c r="F255" s="129">
        <v>0.49166666666666664</v>
      </c>
      <c r="G255" s="291"/>
      <c r="H255" s="291"/>
      <c r="I255" s="183">
        <f t="shared" si="1"/>
        <v>2.7083333333333293E-2</v>
      </c>
      <c r="J255" s="97" t="s">
        <v>156</v>
      </c>
    </row>
    <row r="256" spans="1:10" x14ac:dyDescent="0.3">
      <c r="A256" s="98"/>
      <c r="B256" s="8"/>
      <c r="C256" s="16"/>
      <c r="D256" s="15"/>
      <c r="E256" s="128"/>
      <c r="F256" s="129"/>
      <c r="G256" s="321"/>
      <c r="H256" s="291"/>
      <c r="I256" s="183">
        <f t="shared" si="1"/>
        <v>0</v>
      </c>
      <c r="J256" s="97"/>
    </row>
    <row r="257" spans="1:10" x14ac:dyDescent="0.3">
      <c r="A257" s="98"/>
      <c r="B257" s="8"/>
      <c r="C257" s="16"/>
      <c r="D257" s="15"/>
      <c r="E257" s="128"/>
      <c r="F257" s="129"/>
      <c r="G257" s="291"/>
      <c r="H257" s="291"/>
      <c r="I257" s="183">
        <f t="shared" si="1"/>
        <v>0</v>
      </c>
      <c r="J257" s="97"/>
    </row>
    <row r="258" spans="1:10" x14ac:dyDescent="0.3">
      <c r="A258" s="98"/>
      <c r="B258" s="8"/>
      <c r="C258" s="16"/>
      <c r="D258" s="15"/>
      <c r="E258" s="128"/>
      <c r="F258" s="129"/>
      <c r="G258" s="291"/>
      <c r="H258" s="291"/>
      <c r="I258" s="183">
        <f t="shared" si="1"/>
        <v>0</v>
      </c>
      <c r="J258" s="97"/>
    </row>
    <row r="259" spans="1:10" x14ac:dyDescent="0.3">
      <c r="A259" s="98"/>
      <c r="B259" s="8"/>
      <c r="C259" s="16"/>
      <c r="D259" s="15"/>
      <c r="E259" s="128"/>
      <c r="F259" s="129"/>
      <c r="G259" s="291"/>
      <c r="H259" s="291"/>
      <c r="I259" s="183">
        <f t="shared" si="1"/>
        <v>0</v>
      </c>
      <c r="J259" s="97"/>
    </row>
    <row r="260" spans="1:10" x14ac:dyDescent="0.3">
      <c r="A260" s="98"/>
      <c r="B260" s="8"/>
      <c r="C260" s="16"/>
      <c r="D260" s="15"/>
      <c r="E260" s="128"/>
      <c r="F260" s="129"/>
      <c r="G260" s="291"/>
      <c r="H260" s="291"/>
      <c r="I260" s="183">
        <f t="shared" si="1"/>
        <v>0</v>
      </c>
      <c r="J260" s="97"/>
    </row>
    <row r="261" spans="1:10" x14ac:dyDescent="0.3">
      <c r="A261" s="98"/>
      <c r="B261" s="8"/>
      <c r="C261" s="9"/>
      <c r="D261" s="15"/>
      <c r="E261" s="128"/>
      <c r="F261" s="129"/>
      <c r="G261" s="291"/>
      <c r="H261" s="291"/>
      <c r="I261" s="183">
        <f t="shared" si="1"/>
        <v>0</v>
      </c>
      <c r="J261" s="97"/>
    </row>
    <row r="262" spans="1:10" x14ac:dyDescent="0.3">
      <c r="A262" s="98"/>
      <c r="B262" s="8"/>
      <c r="C262" s="16"/>
      <c r="D262" s="15"/>
      <c r="E262" s="128"/>
      <c r="F262" s="129"/>
      <c r="G262" s="291"/>
      <c r="H262" s="291"/>
      <c r="I262" s="183">
        <f t="shared" si="1"/>
        <v>0</v>
      </c>
      <c r="J262" s="97"/>
    </row>
    <row r="263" spans="1:10" x14ac:dyDescent="0.3">
      <c r="A263" s="98"/>
      <c r="B263" s="8"/>
      <c r="C263" s="16"/>
      <c r="D263" s="15"/>
      <c r="E263" s="128"/>
      <c r="F263" s="129"/>
      <c r="G263" s="291"/>
      <c r="H263" s="291"/>
      <c r="I263" s="183">
        <f t="shared" si="1"/>
        <v>0</v>
      </c>
      <c r="J263" s="97"/>
    </row>
    <row r="264" spans="1:10" x14ac:dyDescent="0.3">
      <c r="A264" s="98"/>
      <c r="B264" s="8"/>
      <c r="C264" s="16"/>
      <c r="D264" s="15"/>
      <c r="E264" s="128"/>
      <c r="F264" s="129"/>
      <c r="G264" s="291"/>
      <c r="H264" s="291"/>
      <c r="I264" s="183">
        <f t="shared" si="1"/>
        <v>0</v>
      </c>
      <c r="J264" s="97"/>
    </row>
    <row r="265" spans="1:10" x14ac:dyDescent="0.3">
      <c r="A265" s="98"/>
      <c r="B265" s="8"/>
      <c r="C265" s="12"/>
      <c r="D265" s="15"/>
      <c r="E265" s="128"/>
      <c r="F265" s="129"/>
      <c r="G265" s="291"/>
      <c r="H265" s="291"/>
      <c r="I265" s="183">
        <f t="shared" si="1"/>
        <v>0</v>
      </c>
      <c r="J265" s="97"/>
    </row>
    <row r="266" spans="1:10" x14ac:dyDescent="0.3">
      <c r="A266" s="98"/>
      <c r="B266" s="15"/>
      <c r="C266" s="16"/>
      <c r="D266" s="15"/>
      <c r="E266" s="14"/>
      <c r="F266" s="14"/>
      <c r="G266" s="322"/>
      <c r="H266" s="322"/>
      <c r="I266" s="183">
        <f t="shared" si="1"/>
        <v>0</v>
      </c>
      <c r="J266" s="97"/>
    </row>
    <row r="267" spans="1:10" x14ac:dyDescent="0.3">
      <c r="A267" s="98"/>
      <c r="B267" s="8"/>
      <c r="C267" s="16"/>
      <c r="D267" s="15"/>
      <c r="E267" s="10"/>
      <c r="F267" s="15"/>
      <c r="G267" s="322"/>
      <c r="H267" s="322"/>
      <c r="I267" s="183">
        <f t="shared" si="1"/>
        <v>0</v>
      </c>
      <c r="J267" s="97"/>
    </row>
    <row r="268" spans="1:10" x14ac:dyDescent="0.3">
      <c r="A268" s="98"/>
      <c r="B268" s="8"/>
      <c r="C268" s="16"/>
      <c r="D268" s="15"/>
      <c r="E268" s="10"/>
      <c r="F268" s="32"/>
      <c r="G268" s="322"/>
      <c r="H268" s="322"/>
      <c r="I268" s="183">
        <f t="shared" si="1"/>
        <v>0</v>
      </c>
      <c r="J268" s="97"/>
    </row>
    <row r="269" spans="1:10" ht="15" thickBot="1" x14ac:dyDescent="0.35">
      <c r="A269" s="100"/>
      <c r="B269" s="130"/>
      <c r="C269" s="102"/>
      <c r="D269" s="103"/>
      <c r="E269" s="188"/>
      <c r="F269" s="103"/>
      <c r="G269" s="323"/>
      <c r="H269" s="323"/>
      <c r="I269" s="189">
        <f t="shared" si="1"/>
        <v>0</v>
      </c>
      <c r="J269" s="106"/>
    </row>
    <row r="270" spans="1:10" ht="15" thickBot="1" x14ac:dyDescent="0.35">
      <c r="A270" s="87"/>
      <c r="B270" s="88"/>
      <c r="C270" s="89"/>
      <c r="D270" s="29"/>
      <c r="E270" s="90"/>
      <c r="F270" s="29"/>
      <c r="G270" s="2"/>
      <c r="H270" s="2"/>
      <c r="I270" s="29"/>
    </row>
    <row r="271" spans="1:10" x14ac:dyDescent="0.3">
      <c r="A271" s="87"/>
      <c r="B271" s="137" t="s">
        <v>149</v>
      </c>
      <c r="C271" s="138">
        <f>COUNTIF(B233:B269,B271)</f>
        <v>10</v>
      </c>
      <c r="D271" s="29"/>
      <c r="E271" s="32" t="s">
        <v>25</v>
      </c>
      <c r="F271" s="32">
        <f>COUNTIF(D233:D269,E271)</f>
        <v>14</v>
      </c>
      <c r="H271" s="32" t="s">
        <v>162</v>
      </c>
      <c r="I271" s="15">
        <f>COUNTIF(J233:J269,H271)</f>
        <v>2</v>
      </c>
    </row>
    <row r="272" spans="1:10" x14ac:dyDescent="0.3">
      <c r="A272" s="87"/>
      <c r="B272" s="139" t="s">
        <v>150</v>
      </c>
      <c r="C272" s="119">
        <f>COUNTIF(B233:B270,B272)</f>
        <v>7</v>
      </c>
      <c r="D272" s="29"/>
      <c r="E272" s="32" t="s">
        <v>26</v>
      </c>
      <c r="F272" s="32">
        <f>COUNTIF(D233:D269,E272)</f>
        <v>3</v>
      </c>
      <c r="H272" s="32" t="s">
        <v>156</v>
      </c>
      <c r="I272" s="15">
        <f>COUNTIF(J233:J269,H272)</f>
        <v>15</v>
      </c>
    </row>
    <row r="273" spans="1:10" ht="15" thickBot="1" x14ac:dyDescent="0.35">
      <c r="A273" s="87"/>
      <c r="B273" s="140" t="s">
        <v>161</v>
      </c>
      <c r="C273" s="120">
        <f>COUNTIF(B233:B271,B273)</f>
        <v>0</v>
      </c>
      <c r="D273" s="29"/>
      <c r="E273" s="32" t="s">
        <v>29</v>
      </c>
      <c r="F273" s="32">
        <f>COUNTIF(D233:D269,E273)</f>
        <v>0</v>
      </c>
    </row>
    <row r="276" spans="1:10" ht="18" thickBot="1" x14ac:dyDescent="0.35">
      <c r="A276" s="324" t="s">
        <v>394</v>
      </c>
      <c r="B276" s="324"/>
      <c r="C276" s="324"/>
      <c r="D276" s="324"/>
      <c r="E276" s="324"/>
      <c r="F276" s="324"/>
      <c r="G276" s="324"/>
      <c r="H276" s="324"/>
    </row>
    <row r="277" spans="1:10" ht="31.8" thickBot="1" x14ac:dyDescent="0.35">
      <c r="A277" s="3" t="s">
        <v>0</v>
      </c>
      <c r="B277" s="4" t="s">
        <v>144</v>
      </c>
      <c r="C277" s="5" t="s">
        <v>2</v>
      </c>
      <c r="D277" s="7" t="s">
        <v>28</v>
      </c>
      <c r="E277" s="6" t="s">
        <v>32</v>
      </c>
      <c r="F277" s="7" t="s">
        <v>33</v>
      </c>
      <c r="G277" s="300" t="s">
        <v>5</v>
      </c>
      <c r="H277" s="325"/>
      <c r="I277" s="6" t="s">
        <v>168</v>
      </c>
      <c r="J277" s="6" t="s">
        <v>148</v>
      </c>
    </row>
    <row r="278" spans="1:10" x14ac:dyDescent="0.3">
      <c r="A278" s="184">
        <v>46084</v>
      </c>
      <c r="B278" s="124" t="s">
        <v>150</v>
      </c>
      <c r="C278" s="185" t="s">
        <v>420</v>
      </c>
      <c r="D278" s="94" t="s">
        <v>25</v>
      </c>
      <c r="E278" s="161">
        <v>0.39166666666666666</v>
      </c>
      <c r="F278" s="186">
        <v>0.4236111111111111</v>
      </c>
      <c r="G278" s="317"/>
      <c r="H278" s="317"/>
      <c r="I278" s="187">
        <f>F278-E278</f>
        <v>3.1944444444444442E-2</v>
      </c>
      <c r="J278" s="182" t="s">
        <v>156</v>
      </c>
    </row>
    <row r="279" spans="1:10" x14ac:dyDescent="0.3">
      <c r="A279" s="144">
        <v>46084</v>
      </c>
      <c r="B279" s="8" t="s">
        <v>149</v>
      </c>
      <c r="C279" s="9" t="s">
        <v>334</v>
      </c>
      <c r="D279" s="15" t="s">
        <v>25</v>
      </c>
      <c r="E279" s="128">
        <v>0.43402777777777779</v>
      </c>
      <c r="F279" s="129">
        <v>0.45416666666666666</v>
      </c>
      <c r="G279" s="303"/>
      <c r="H279" s="303"/>
      <c r="I279" s="183">
        <f t="shared" ref="I279:I314" si="2">F279-E279</f>
        <v>2.0138888888888873E-2</v>
      </c>
      <c r="J279" s="97" t="s">
        <v>156</v>
      </c>
    </row>
    <row r="280" spans="1:10" x14ac:dyDescent="0.3">
      <c r="A280" s="144">
        <v>46084</v>
      </c>
      <c r="B280" s="8" t="s">
        <v>149</v>
      </c>
      <c r="C280" s="9" t="s">
        <v>421</v>
      </c>
      <c r="D280" s="15" t="s">
        <v>25</v>
      </c>
      <c r="E280" s="128">
        <v>0.6333333333333333</v>
      </c>
      <c r="F280" s="129">
        <v>0.68194444444444446</v>
      </c>
      <c r="G280" s="291"/>
      <c r="H280" s="291"/>
      <c r="I280" s="183">
        <f t="shared" si="2"/>
        <v>4.861111111111116E-2</v>
      </c>
      <c r="J280" s="97" t="s">
        <v>156</v>
      </c>
    </row>
    <row r="281" spans="1:10" x14ac:dyDescent="0.3">
      <c r="A281" s="144">
        <v>46085</v>
      </c>
      <c r="B281" s="8" t="s">
        <v>150</v>
      </c>
      <c r="C281" s="9" t="s">
        <v>422</v>
      </c>
      <c r="D281" s="15" t="s">
        <v>25</v>
      </c>
      <c r="E281" s="128">
        <v>0.45624999999999999</v>
      </c>
      <c r="F281" s="129">
        <v>0.48472222222222222</v>
      </c>
      <c r="G281" s="303"/>
      <c r="H281" s="303"/>
      <c r="I281" s="183">
        <f t="shared" si="2"/>
        <v>2.8472222222222232E-2</v>
      </c>
      <c r="J281" s="97" t="s">
        <v>156</v>
      </c>
    </row>
    <row r="282" spans="1:10" x14ac:dyDescent="0.3">
      <c r="A282" s="144">
        <v>46085</v>
      </c>
      <c r="B282" s="8" t="s">
        <v>149</v>
      </c>
      <c r="C282" s="9" t="s">
        <v>423</v>
      </c>
      <c r="D282" s="15" t="s">
        <v>25</v>
      </c>
      <c r="E282" s="234">
        <v>0.49444444444444446</v>
      </c>
      <c r="F282" s="129">
        <v>0.53749999999999998</v>
      </c>
      <c r="G282" s="303"/>
      <c r="H282" s="303"/>
      <c r="I282" s="183">
        <f t="shared" si="2"/>
        <v>4.3055555555555514E-2</v>
      </c>
      <c r="J282" s="97" t="s">
        <v>156</v>
      </c>
    </row>
    <row r="283" spans="1:10" x14ac:dyDescent="0.3">
      <c r="A283" s="144">
        <v>46085</v>
      </c>
      <c r="B283" s="8" t="s">
        <v>149</v>
      </c>
      <c r="C283" s="9" t="s">
        <v>424</v>
      </c>
      <c r="D283" s="15" t="s">
        <v>25</v>
      </c>
      <c r="E283" s="128">
        <v>0.65277777777777779</v>
      </c>
      <c r="F283" s="128">
        <v>0.68194444444444446</v>
      </c>
      <c r="G283" s="291"/>
      <c r="H283" s="291"/>
      <c r="I283" s="183">
        <f t="shared" si="2"/>
        <v>2.9166666666666674E-2</v>
      </c>
      <c r="J283" s="97" t="s">
        <v>156</v>
      </c>
    </row>
    <row r="284" spans="1:10" x14ac:dyDescent="0.3">
      <c r="A284" s="112">
        <v>46086</v>
      </c>
      <c r="B284" s="8" t="s">
        <v>150</v>
      </c>
      <c r="C284" s="9" t="s">
        <v>366</v>
      </c>
      <c r="D284" s="15" t="s">
        <v>25</v>
      </c>
      <c r="E284" s="128">
        <v>0.60833333333333328</v>
      </c>
      <c r="F284" s="129">
        <v>0.65625</v>
      </c>
      <c r="G284" s="303"/>
      <c r="H284" s="303"/>
      <c r="I284" s="183">
        <f t="shared" si="2"/>
        <v>4.7916666666666718E-2</v>
      </c>
      <c r="J284" s="97" t="s">
        <v>156</v>
      </c>
    </row>
    <row r="285" spans="1:10" x14ac:dyDescent="0.3">
      <c r="A285" s="112">
        <v>46097</v>
      </c>
      <c r="B285" s="8" t="s">
        <v>150</v>
      </c>
      <c r="C285" s="9" t="s">
        <v>426</v>
      </c>
      <c r="D285" s="15" t="s">
        <v>25</v>
      </c>
      <c r="E285" s="129">
        <v>0.4375</v>
      </c>
      <c r="F285" s="129">
        <v>0.45555555555555555</v>
      </c>
      <c r="G285" s="303"/>
      <c r="H285" s="303"/>
      <c r="I285" s="183">
        <f t="shared" si="2"/>
        <v>1.8055555555555547E-2</v>
      </c>
      <c r="J285" s="97" t="s">
        <v>156</v>
      </c>
    </row>
    <row r="286" spans="1:10" x14ac:dyDescent="0.3">
      <c r="A286" s="254">
        <v>46097</v>
      </c>
      <c r="B286" s="8" t="s">
        <v>149</v>
      </c>
      <c r="C286" s="9" t="s">
        <v>258</v>
      </c>
      <c r="D286" s="15" t="s">
        <v>25</v>
      </c>
      <c r="E286" s="129">
        <v>0.63888888888888884</v>
      </c>
      <c r="F286" s="129">
        <v>0.65972222222222221</v>
      </c>
      <c r="G286" s="306"/>
      <c r="H286" s="307"/>
      <c r="I286" s="183">
        <f t="shared" si="2"/>
        <v>2.083333333333337E-2</v>
      </c>
      <c r="J286" s="97" t="s">
        <v>162</v>
      </c>
    </row>
    <row r="287" spans="1:10" x14ac:dyDescent="0.3">
      <c r="A287" s="254">
        <v>46097</v>
      </c>
      <c r="B287" s="8" t="s">
        <v>149</v>
      </c>
      <c r="C287" s="9" t="s">
        <v>425</v>
      </c>
      <c r="D287" s="15" t="s">
        <v>25</v>
      </c>
      <c r="E287" s="129">
        <v>0.38750000000000001</v>
      </c>
      <c r="F287" s="129">
        <v>0.41180555555555554</v>
      </c>
      <c r="G287" s="303"/>
      <c r="H287" s="303"/>
      <c r="I287" s="183">
        <f t="shared" si="2"/>
        <v>2.4305555555555525E-2</v>
      </c>
      <c r="J287" s="97" t="s">
        <v>156</v>
      </c>
    </row>
    <row r="288" spans="1:10" x14ac:dyDescent="0.3">
      <c r="A288" s="255">
        <v>46097</v>
      </c>
      <c r="B288" s="8" t="s">
        <v>150</v>
      </c>
      <c r="C288" s="237" t="s">
        <v>434</v>
      </c>
      <c r="D288" s="15" t="s">
        <v>25</v>
      </c>
      <c r="E288" s="128">
        <v>0.3840277777777778</v>
      </c>
      <c r="F288" s="129">
        <v>0.38750000000000001</v>
      </c>
      <c r="G288" s="303"/>
      <c r="H288" s="303"/>
      <c r="I288" s="183">
        <f t="shared" si="2"/>
        <v>3.4722222222222099E-3</v>
      </c>
      <c r="J288" s="85" t="s">
        <v>156</v>
      </c>
    </row>
    <row r="289" spans="1:10" x14ac:dyDescent="0.3">
      <c r="A289" s="255">
        <v>46097</v>
      </c>
      <c r="B289" s="8" t="s">
        <v>150</v>
      </c>
      <c r="C289" s="9" t="s">
        <v>330</v>
      </c>
      <c r="D289" s="15" t="s">
        <v>25</v>
      </c>
      <c r="E289" s="128">
        <v>0.61111111111111116</v>
      </c>
      <c r="F289" s="128">
        <v>0.64583333333333337</v>
      </c>
      <c r="G289" s="291"/>
      <c r="H289" s="291"/>
      <c r="I289" s="183">
        <f t="shared" si="2"/>
        <v>3.472222222222221E-2</v>
      </c>
      <c r="J289" s="85" t="s">
        <v>156</v>
      </c>
    </row>
    <row r="290" spans="1:10" x14ac:dyDescent="0.3">
      <c r="A290" s="144">
        <v>46097</v>
      </c>
      <c r="B290" s="8" t="s">
        <v>149</v>
      </c>
      <c r="C290" s="237" t="s">
        <v>437</v>
      </c>
      <c r="D290" s="15" t="s">
        <v>25</v>
      </c>
      <c r="E290" s="128">
        <v>0.68055555555555558</v>
      </c>
      <c r="F290" s="129">
        <v>0.70138888888888884</v>
      </c>
      <c r="G290" s="303"/>
      <c r="H290" s="303"/>
      <c r="I290" s="183">
        <f t="shared" si="2"/>
        <v>2.0833333333333259E-2</v>
      </c>
      <c r="J290" s="97" t="s">
        <v>162</v>
      </c>
    </row>
    <row r="291" spans="1:10" x14ac:dyDescent="0.3">
      <c r="A291" s="98">
        <v>46098</v>
      </c>
      <c r="B291" s="8" t="s">
        <v>149</v>
      </c>
      <c r="C291" s="9" t="s">
        <v>333</v>
      </c>
      <c r="D291" s="15" t="s">
        <v>25</v>
      </c>
      <c r="E291" s="129">
        <v>0.60416666666666663</v>
      </c>
      <c r="F291" s="129">
        <v>0.64583333333333337</v>
      </c>
      <c r="G291" s="291"/>
      <c r="H291" s="291"/>
      <c r="I291" s="183">
        <f t="shared" si="2"/>
        <v>4.1666666666666741E-2</v>
      </c>
      <c r="J291" s="85" t="s">
        <v>156</v>
      </c>
    </row>
    <row r="292" spans="1:10" x14ac:dyDescent="0.3">
      <c r="A292" s="256">
        <v>46098</v>
      </c>
      <c r="B292" s="8" t="s">
        <v>150</v>
      </c>
      <c r="C292" s="9" t="s">
        <v>426</v>
      </c>
      <c r="D292" s="15" t="s">
        <v>25</v>
      </c>
      <c r="E292" s="128">
        <v>0.66666666666666663</v>
      </c>
      <c r="F292" s="129">
        <v>0.70833333333333337</v>
      </c>
      <c r="G292" s="291"/>
      <c r="H292" s="291"/>
      <c r="I292" s="183">
        <f t="shared" si="2"/>
        <v>4.1666666666666741E-2</v>
      </c>
      <c r="J292" s="85" t="s">
        <v>156</v>
      </c>
    </row>
    <row r="293" spans="1:10" x14ac:dyDescent="0.3">
      <c r="A293" s="144">
        <v>46099</v>
      </c>
      <c r="B293" s="8" t="s">
        <v>149</v>
      </c>
      <c r="C293" s="237" t="s">
        <v>260</v>
      </c>
      <c r="D293" s="15" t="s">
        <v>25</v>
      </c>
      <c r="E293" s="128">
        <v>0.65277777777777779</v>
      </c>
      <c r="F293" s="129">
        <v>0.68055555555555558</v>
      </c>
      <c r="G293" s="303"/>
      <c r="H293" s="303"/>
      <c r="I293" s="183">
        <f t="shared" ref="I293" si="3">F293-E293</f>
        <v>2.777777777777779E-2</v>
      </c>
      <c r="J293" s="97" t="s">
        <v>162</v>
      </c>
    </row>
    <row r="294" spans="1:10" x14ac:dyDescent="0.3">
      <c r="A294" s="144">
        <v>46102</v>
      </c>
      <c r="B294" s="8" t="s">
        <v>149</v>
      </c>
      <c r="C294" s="237" t="s">
        <v>435</v>
      </c>
      <c r="D294" s="15" t="s">
        <v>25</v>
      </c>
      <c r="E294" s="128">
        <v>0.34375</v>
      </c>
      <c r="F294" s="129">
        <v>0.37222222222222223</v>
      </c>
      <c r="G294" s="303"/>
      <c r="H294" s="303"/>
      <c r="I294" s="183">
        <f t="shared" si="2"/>
        <v>2.8472222222222232E-2</v>
      </c>
      <c r="J294" s="97" t="s">
        <v>162</v>
      </c>
    </row>
    <row r="295" spans="1:10" x14ac:dyDescent="0.3">
      <c r="A295" s="144">
        <v>46102</v>
      </c>
      <c r="B295" s="8" t="s">
        <v>149</v>
      </c>
      <c r="C295" s="237" t="s">
        <v>436</v>
      </c>
      <c r="D295" s="15" t="s">
        <v>25</v>
      </c>
      <c r="E295" s="128">
        <v>0.41666666666666669</v>
      </c>
      <c r="F295" s="129">
        <v>0.4375</v>
      </c>
      <c r="G295" s="303"/>
      <c r="H295" s="303"/>
      <c r="I295" s="183">
        <f t="shared" ref="I295" si="4">F295-E295</f>
        <v>2.0833333333333315E-2</v>
      </c>
      <c r="J295" s="97" t="s">
        <v>162</v>
      </c>
    </row>
    <row r="296" spans="1:10" x14ac:dyDescent="0.3">
      <c r="A296" s="144">
        <v>46104</v>
      </c>
      <c r="B296" s="8" t="s">
        <v>150</v>
      </c>
      <c r="C296" s="9" t="s">
        <v>434</v>
      </c>
      <c r="D296" s="15" t="s">
        <v>25</v>
      </c>
      <c r="E296" s="128">
        <v>0.52777777777777779</v>
      </c>
      <c r="F296" s="128">
        <v>0.56944444444444442</v>
      </c>
      <c r="G296" s="291"/>
      <c r="H296" s="291"/>
      <c r="I296" s="183">
        <f t="shared" si="2"/>
        <v>4.166666666666663E-2</v>
      </c>
      <c r="J296" s="97" t="s">
        <v>156</v>
      </c>
    </row>
    <row r="297" spans="1:10" x14ac:dyDescent="0.3">
      <c r="A297" s="98">
        <v>46106</v>
      </c>
      <c r="B297" s="8" t="s">
        <v>149</v>
      </c>
      <c r="C297" s="9" t="s">
        <v>455</v>
      </c>
      <c r="D297" s="15" t="s">
        <v>25</v>
      </c>
      <c r="E297" s="129">
        <v>0.45833333333333331</v>
      </c>
      <c r="F297" s="129">
        <v>0.47916666666666669</v>
      </c>
      <c r="G297" s="291"/>
      <c r="H297" s="291"/>
      <c r="I297" s="183">
        <f t="shared" si="2"/>
        <v>2.083333333333337E-2</v>
      </c>
      <c r="J297" s="97" t="s">
        <v>162</v>
      </c>
    </row>
    <row r="298" spans="1:10" x14ac:dyDescent="0.3">
      <c r="A298" s="253"/>
      <c r="B298" s="8"/>
      <c r="C298" s="9"/>
      <c r="D298" s="15"/>
      <c r="E298" s="128"/>
      <c r="F298" s="129"/>
      <c r="G298" s="291"/>
      <c r="H298" s="291"/>
      <c r="I298" s="183">
        <f t="shared" si="2"/>
        <v>0</v>
      </c>
      <c r="J298" s="97"/>
    </row>
    <row r="299" spans="1:10" x14ac:dyDescent="0.3">
      <c r="A299" s="253"/>
      <c r="B299" s="8"/>
      <c r="C299" s="9"/>
      <c r="D299" s="15"/>
      <c r="E299" s="128"/>
      <c r="F299" s="129"/>
      <c r="G299" s="291"/>
      <c r="H299" s="291"/>
      <c r="I299" s="183">
        <f t="shared" si="2"/>
        <v>0</v>
      </c>
      <c r="J299" s="97"/>
    </row>
    <row r="300" spans="1:10" x14ac:dyDescent="0.3">
      <c r="A300" s="253"/>
      <c r="B300" s="8"/>
      <c r="C300" s="16"/>
      <c r="D300" s="15"/>
      <c r="E300" s="129"/>
      <c r="F300" s="129"/>
      <c r="G300" s="291"/>
      <c r="H300" s="291"/>
      <c r="I300" s="183">
        <f t="shared" si="2"/>
        <v>0</v>
      </c>
      <c r="J300" s="97"/>
    </row>
    <row r="301" spans="1:10" x14ac:dyDescent="0.3">
      <c r="A301" s="98"/>
      <c r="B301" s="8"/>
      <c r="C301" s="16"/>
      <c r="D301" s="15"/>
      <c r="E301" s="128"/>
      <c r="F301" s="129"/>
      <c r="G301" s="321"/>
      <c r="H301" s="291"/>
      <c r="I301" s="183">
        <f t="shared" si="2"/>
        <v>0</v>
      </c>
      <c r="J301" s="97"/>
    </row>
    <row r="302" spans="1:10" x14ac:dyDescent="0.3">
      <c r="A302" s="98"/>
      <c r="B302" s="8"/>
      <c r="C302" s="16"/>
      <c r="D302" s="15"/>
      <c r="E302" s="128"/>
      <c r="F302" s="129"/>
      <c r="G302" s="291"/>
      <c r="H302" s="291"/>
      <c r="I302" s="183">
        <f t="shared" si="2"/>
        <v>0</v>
      </c>
      <c r="J302" s="97"/>
    </row>
    <row r="303" spans="1:10" x14ac:dyDescent="0.3">
      <c r="A303" s="98"/>
      <c r="B303" s="8"/>
      <c r="C303" s="16"/>
      <c r="D303" s="15"/>
      <c r="E303" s="128"/>
      <c r="F303" s="129"/>
      <c r="G303" s="291"/>
      <c r="H303" s="291"/>
      <c r="I303" s="183">
        <f t="shared" si="2"/>
        <v>0</v>
      </c>
      <c r="J303" s="97"/>
    </row>
    <row r="304" spans="1:10" x14ac:dyDescent="0.3">
      <c r="A304" s="98"/>
      <c r="B304" s="8"/>
      <c r="C304" s="16"/>
      <c r="D304" s="15"/>
      <c r="E304" s="128"/>
      <c r="F304" s="129"/>
      <c r="G304" s="291"/>
      <c r="H304" s="291"/>
      <c r="I304" s="183">
        <f t="shared" si="2"/>
        <v>0</v>
      </c>
      <c r="J304" s="97"/>
    </row>
    <row r="305" spans="1:10" x14ac:dyDescent="0.3">
      <c r="A305" s="98"/>
      <c r="B305" s="8"/>
      <c r="C305" s="16"/>
      <c r="D305" s="15"/>
      <c r="E305" s="128"/>
      <c r="F305" s="129"/>
      <c r="G305" s="291"/>
      <c r="H305" s="291"/>
      <c r="I305" s="183">
        <f t="shared" si="2"/>
        <v>0</v>
      </c>
      <c r="J305" s="97"/>
    </row>
    <row r="306" spans="1:10" x14ac:dyDescent="0.3">
      <c r="A306" s="98"/>
      <c r="B306" s="8"/>
      <c r="C306" s="9"/>
      <c r="D306" s="15"/>
      <c r="E306" s="128"/>
      <c r="F306" s="129"/>
      <c r="G306" s="291"/>
      <c r="H306" s="291"/>
      <c r="I306" s="183">
        <f t="shared" si="2"/>
        <v>0</v>
      </c>
      <c r="J306" s="97"/>
    </row>
    <row r="307" spans="1:10" x14ac:dyDescent="0.3">
      <c r="A307" s="98"/>
      <c r="B307" s="8"/>
      <c r="C307" s="16"/>
      <c r="D307" s="15"/>
      <c r="E307" s="128"/>
      <c r="F307" s="129"/>
      <c r="G307" s="291"/>
      <c r="H307" s="291"/>
      <c r="I307" s="183">
        <f t="shared" si="2"/>
        <v>0</v>
      </c>
      <c r="J307" s="97"/>
    </row>
    <row r="308" spans="1:10" x14ac:dyDescent="0.3">
      <c r="A308" s="98"/>
      <c r="B308" s="8"/>
      <c r="C308" s="16"/>
      <c r="D308" s="15"/>
      <c r="E308" s="128"/>
      <c r="F308" s="129"/>
      <c r="G308" s="291"/>
      <c r="H308" s="291"/>
      <c r="I308" s="183">
        <f t="shared" si="2"/>
        <v>0</v>
      </c>
      <c r="J308" s="97"/>
    </row>
    <row r="309" spans="1:10" x14ac:dyDescent="0.3">
      <c r="A309" s="98"/>
      <c r="B309" s="8"/>
      <c r="C309" s="16"/>
      <c r="D309" s="15"/>
      <c r="E309" s="128"/>
      <c r="F309" s="129"/>
      <c r="G309" s="291"/>
      <c r="H309" s="291"/>
      <c r="I309" s="183">
        <f t="shared" si="2"/>
        <v>0</v>
      </c>
      <c r="J309" s="97"/>
    </row>
    <row r="310" spans="1:10" x14ac:dyDescent="0.3">
      <c r="A310" s="98"/>
      <c r="B310" s="8"/>
      <c r="C310" s="12"/>
      <c r="D310" s="15"/>
      <c r="E310" s="128"/>
      <c r="F310" s="129"/>
      <c r="G310" s="291"/>
      <c r="H310" s="291"/>
      <c r="I310" s="183">
        <f t="shared" si="2"/>
        <v>0</v>
      </c>
      <c r="J310" s="97"/>
    </row>
    <row r="311" spans="1:10" x14ac:dyDescent="0.3">
      <c r="A311" s="98"/>
      <c r="B311" s="15"/>
      <c r="C311" s="16"/>
      <c r="D311" s="15"/>
      <c r="E311" s="14"/>
      <c r="F311" s="14"/>
      <c r="G311" s="322"/>
      <c r="H311" s="322"/>
      <c r="I311" s="183">
        <f t="shared" si="2"/>
        <v>0</v>
      </c>
      <c r="J311" s="97"/>
    </row>
    <row r="312" spans="1:10" x14ac:dyDescent="0.3">
      <c r="A312" s="98"/>
      <c r="B312" s="8"/>
      <c r="C312" s="16"/>
      <c r="D312" s="15"/>
      <c r="E312" s="10"/>
      <c r="F312" s="15"/>
      <c r="G312" s="322"/>
      <c r="H312" s="322"/>
      <c r="I312" s="183">
        <f t="shared" si="2"/>
        <v>0</v>
      </c>
      <c r="J312" s="97"/>
    </row>
    <row r="313" spans="1:10" x14ac:dyDescent="0.3">
      <c r="A313" s="98"/>
      <c r="B313" s="8"/>
      <c r="C313" s="16"/>
      <c r="D313" s="15"/>
      <c r="E313" s="10"/>
      <c r="F313" s="32"/>
      <c r="G313" s="322"/>
      <c r="H313" s="322"/>
      <c r="I313" s="183">
        <f t="shared" si="2"/>
        <v>0</v>
      </c>
      <c r="J313" s="97"/>
    </row>
    <row r="314" spans="1:10" ht="15" thickBot="1" x14ac:dyDescent="0.35">
      <c r="A314" s="100"/>
      <c r="B314" s="130"/>
      <c r="C314" s="102"/>
      <c r="D314" s="103"/>
      <c r="E314" s="188"/>
      <c r="F314" s="103"/>
      <c r="G314" s="323"/>
      <c r="H314" s="323"/>
      <c r="I314" s="189">
        <f t="shared" si="2"/>
        <v>0</v>
      </c>
      <c r="J314" s="106"/>
    </row>
    <row r="315" spans="1:10" ht="15" thickBot="1" x14ac:dyDescent="0.35">
      <c r="A315" s="87"/>
      <c r="B315" s="88"/>
      <c r="C315" s="89"/>
      <c r="D315" s="29"/>
      <c r="E315" s="90"/>
      <c r="F315" s="29"/>
      <c r="G315" s="2"/>
      <c r="H315" s="2"/>
      <c r="I315" s="29"/>
    </row>
    <row r="316" spans="1:10" x14ac:dyDescent="0.3">
      <c r="A316" s="87"/>
      <c r="B316" s="137" t="s">
        <v>149</v>
      </c>
      <c r="C316" s="138">
        <f>COUNTIF(B278:B314,B316)</f>
        <v>12</v>
      </c>
      <c r="D316" s="29"/>
      <c r="E316" s="32" t="s">
        <v>25</v>
      </c>
      <c r="F316" s="32">
        <f>COUNTIF(D278:D314,E316)</f>
        <v>20</v>
      </c>
      <c r="H316" s="32" t="s">
        <v>162</v>
      </c>
      <c r="I316" s="15">
        <f>COUNTIF(J278:J314,H316)</f>
        <v>6</v>
      </c>
    </row>
    <row r="317" spans="1:10" x14ac:dyDescent="0.3">
      <c r="A317" s="87"/>
      <c r="B317" s="139" t="s">
        <v>150</v>
      </c>
      <c r="C317" s="119">
        <f>COUNTIF(B278:B315,B317)</f>
        <v>8</v>
      </c>
      <c r="D317" s="29"/>
      <c r="E317" s="32" t="s">
        <v>26</v>
      </c>
      <c r="F317" s="32">
        <f>COUNTIF(D278:D314,E317)</f>
        <v>0</v>
      </c>
      <c r="H317" s="32" t="s">
        <v>156</v>
      </c>
      <c r="I317" s="15">
        <f>COUNTIF(J278:J314,H317)</f>
        <v>14</v>
      </c>
    </row>
    <row r="318" spans="1:10" ht="15" thickBot="1" x14ac:dyDescent="0.35">
      <c r="A318" s="87"/>
      <c r="B318" s="140" t="s">
        <v>161</v>
      </c>
      <c r="C318" s="120">
        <f>COUNTIF(B278:B316,B318)</f>
        <v>0</v>
      </c>
      <c r="D318" s="29"/>
      <c r="E318" s="32" t="s">
        <v>29</v>
      </c>
      <c r="F318" s="32">
        <f>COUNTIF(D278:D314,E318)</f>
        <v>0</v>
      </c>
    </row>
    <row r="321" spans="1:10" ht="18" thickBot="1" x14ac:dyDescent="0.35">
      <c r="A321" s="324" t="s">
        <v>234</v>
      </c>
      <c r="B321" s="324"/>
      <c r="C321" s="324"/>
      <c r="D321" s="324"/>
      <c r="E321" s="324"/>
      <c r="F321" s="324"/>
      <c r="G321" s="324"/>
      <c r="H321" s="324"/>
    </row>
    <row r="322" spans="1:10" ht="31.8" thickBot="1" x14ac:dyDescent="0.35">
      <c r="A322" s="3" t="s">
        <v>0</v>
      </c>
      <c r="B322" s="4" t="s">
        <v>144</v>
      </c>
      <c r="C322" s="5" t="s">
        <v>2</v>
      </c>
      <c r="D322" s="7" t="s">
        <v>28</v>
      </c>
      <c r="E322" s="6" t="s">
        <v>32</v>
      </c>
      <c r="F322" s="7" t="s">
        <v>33</v>
      </c>
      <c r="G322" s="300" t="s">
        <v>5</v>
      </c>
      <c r="H322" s="325"/>
      <c r="I322" s="6" t="s">
        <v>168</v>
      </c>
      <c r="J322" s="6" t="s">
        <v>148</v>
      </c>
    </row>
    <row r="323" spans="1:10" x14ac:dyDescent="0.3">
      <c r="A323" s="184">
        <v>46055</v>
      </c>
      <c r="B323" s="124" t="s">
        <v>161</v>
      </c>
      <c r="C323" s="185" t="s">
        <v>330</v>
      </c>
      <c r="D323" s="94" t="s">
        <v>25</v>
      </c>
      <c r="E323" s="161">
        <v>0.5</v>
      </c>
      <c r="F323" s="186">
        <v>0.54513888888888884</v>
      </c>
      <c r="G323" s="317"/>
      <c r="H323" s="317"/>
      <c r="I323" s="187">
        <f>F323-E323</f>
        <v>4.513888888888884E-2</v>
      </c>
      <c r="J323" s="182" t="s">
        <v>156</v>
      </c>
    </row>
    <row r="324" spans="1:10" x14ac:dyDescent="0.3">
      <c r="A324" s="144">
        <v>46055</v>
      </c>
      <c r="B324" s="8" t="s">
        <v>150</v>
      </c>
      <c r="C324" s="9" t="s">
        <v>331</v>
      </c>
      <c r="D324" s="15" t="s">
        <v>25</v>
      </c>
      <c r="E324" s="128">
        <v>0.39583333333333331</v>
      </c>
      <c r="F324" s="129">
        <v>0.4236111111111111</v>
      </c>
      <c r="G324" s="303"/>
      <c r="H324" s="303"/>
      <c r="I324" s="183">
        <f t="shared" ref="I324:I353" si="5">F324-E324</f>
        <v>2.777777777777779E-2</v>
      </c>
      <c r="J324" s="97" t="s">
        <v>156</v>
      </c>
    </row>
    <row r="325" spans="1:10" x14ac:dyDescent="0.3">
      <c r="A325" s="144">
        <v>46056</v>
      </c>
      <c r="B325" s="8" t="s">
        <v>150</v>
      </c>
      <c r="C325" s="9" t="s">
        <v>332</v>
      </c>
      <c r="D325" s="15" t="s">
        <v>25</v>
      </c>
      <c r="E325" s="128">
        <v>0.375</v>
      </c>
      <c r="F325" s="129">
        <v>0.40625</v>
      </c>
      <c r="G325" s="291"/>
      <c r="H325" s="291"/>
      <c r="I325" s="183">
        <f t="shared" si="5"/>
        <v>3.125E-2</v>
      </c>
      <c r="J325" s="97" t="s">
        <v>156</v>
      </c>
    </row>
    <row r="326" spans="1:10" x14ac:dyDescent="0.3">
      <c r="A326" s="144">
        <v>46056</v>
      </c>
      <c r="B326" s="8" t="s">
        <v>149</v>
      </c>
      <c r="C326" s="9" t="s">
        <v>333</v>
      </c>
      <c r="D326" s="15" t="s">
        <v>25</v>
      </c>
      <c r="E326" s="128">
        <v>0.42986111111111114</v>
      </c>
      <c r="F326" s="129">
        <v>0.46180555555555558</v>
      </c>
      <c r="G326" s="303"/>
      <c r="H326" s="303"/>
      <c r="I326" s="183">
        <f t="shared" si="5"/>
        <v>3.1944444444444442E-2</v>
      </c>
      <c r="J326" s="97" t="s">
        <v>156</v>
      </c>
    </row>
    <row r="327" spans="1:10" x14ac:dyDescent="0.3">
      <c r="A327" s="144">
        <v>46056</v>
      </c>
      <c r="B327" s="8" t="s">
        <v>149</v>
      </c>
      <c r="C327" s="9" t="s">
        <v>334</v>
      </c>
      <c r="D327" s="15" t="s">
        <v>25</v>
      </c>
      <c r="E327" s="234">
        <v>0.47847222222222224</v>
      </c>
      <c r="F327" s="129">
        <v>0.52847222222222223</v>
      </c>
      <c r="G327" s="303"/>
      <c r="H327" s="303"/>
      <c r="I327" s="183">
        <f t="shared" si="5"/>
        <v>4.9999999999999989E-2</v>
      </c>
      <c r="J327" s="97" t="s">
        <v>156</v>
      </c>
    </row>
    <row r="328" spans="1:10" x14ac:dyDescent="0.3">
      <c r="A328" s="144">
        <v>46057</v>
      </c>
      <c r="B328" s="8" t="s">
        <v>149</v>
      </c>
      <c r="C328" s="9" t="s">
        <v>335</v>
      </c>
      <c r="D328" s="15" t="s">
        <v>25</v>
      </c>
      <c r="E328" s="128">
        <v>0.41666666666666669</v>
      </c>
      <c r="F328" s="128">
        <v>0.47013888888888888</v>
      </c>
      <c r="G328" s="291"/>
      <c r="H328" s="291"/>
      <c r="I328" s="183">
        <f t="shared" si="5"/>
        <v>5.3472222222222199E-2</v>
      </c>
      <c r="J328" s="97" t="s">
        <v>156</v>
      </c>
    </row>
    <row r="329" spans="1:10" x14ac:dyDescent="0.3">
      <c r="A329" s="112">
        <v>46062</v>
      </c>
      <c r="B329" s="8" t="s">
        <v>149</v>
      </c>
      <c r="C329" s="9" t="s">
        <v>336</v>
      </c>
      <c r="D329" s="15" t="s">
        <v>25</v>
      </c>
      <c r="E329" s="128">
        <v>0.375</v>
      </c>
      <c r="F329" s="129">
        <v>0.40833333333333333</v>
      </c>
      <c r="G329" s="303"/>
      <c r="H329" s="303"/>
      <c r="I329" s="183">
        <f t="shared" si="5"/>
        <v>3.3333333333333326E-2</v>
      </c>
      <c r="J329" s="97" t="s">
        <v>156</v>
      </c>
    </row>
    <row r="330" spans="1:10" x14ac:dyDescent="0.3">
      <c r="A330" s="112">
        <v>46062</v>
      </c>
      <c r="B330" s="8" t="s">
        <v>149</v>
      </c>
      <c r="C330" s="9" t="s">
        <v>337</v>
      </c>
      <c r="D330" s="15" t="s">
        <v>25</v>
      </c>
      <c r="E330" s="129">
        <v>0.41666666666666669</v>
      </c>
      <c r="F330" s="129">
        <v>0.44166666666666665</v>
      </c>
      <c r="G330" s="303"/>
      <c r="H330" s="303"/>
      <c r="I330" s="183">
        <f t="shared" si="5"/>
        <v>2.4999999999999967E-2</v>
      </c>
      <c r="J330" s="97" t="s">
        <v>156</v>
      </c>
    </row>
    <row r="331" spans="1:10" x14ac:dyDescent="0.3">
      <c r="A331" s="112">
        <v>46062</v>
      </c>
      <c r="B331" s="8" t="s">
        <v>149</v>
      </c>
      <c r="C331" s="9" t="s">
        <v>340</v>
      </c>
      <c r="D331" s="15" t="s">
        <v>25</v>
      </c>
      <c r="E331" s="129">
        <v>0.39583333333333331</v>
      </c>
      <c r="F331" s="129">
        <v>0.42708333333333331</v>
      </c>
      <c r="G331" s="303"/>
      <c r="H331" s="303"/>
      <c r="I331" s="183">
        <f t="shared" si="5"/>
        <v>3.125E-2</v>
      </c>
      <c r="J331" s="97" t="s">
        <v>162</v>
      </c>
    </row>
    <row r="332" spans="1:10" x14ac:dyDescent="0.3">
      <c r="A332" s="112">
        <v>46062</v>
      </c>
      <c r="B332" s="8" t="s">
        <v>149</v>
      </c>
      <c r="C332" s="9" t="s">
        <v>259</v>
      </c>
      <c r="D332" s="15" t="s">
        <v>25</v>
      </c>
      <c r="E332" s="129">
        <v>0.4375</v>
      </c>
      <c r="F332" s="129">
        <v>0.47013888888888888</v>
      </c>
      <c r="G332" s="303"/>
      <c r="H332" s="303"/>
      <c r="I332" s="183">
        <f t="shared" si="5"/>
        <v>3.2638888888888884E-2</v>
      </c>
      <c r="J332" s="97" t="s">
        <v>162</v>
      </c>
    </row>
    <row r="333" spans="1:10" x14ac:dyDescent="0.3">
      <c r="A333" s="144">
        <v>46063</v>
      </c>
      <c r="B333" s="8" t="s">
        <v>149</v>
      </c>
      <c r="C333" s="9" t="s">
        <v>330</v>
      </c>
      <c r="D333" s="15" t="s">
        <v>25</v>
      </c>
      <c r="E333" s="128">
        <v>0.60486111111111107</v>
      </c>
      <c r="F333" s="128">
        <v>0.63194444444444442</v>
      </c>
      <c r="G333" s="291"/>
      <c r="H333" s="291"/>
      <c r="I333" s="183">
        <f t="shared" si="5"/>
        <v>2.7083333333333348E-2</v>
      </c>
      <c r="J333" s="97" t="s">
        <v>156</v>
      </c>
    </row>
    <row r="334" spans="1:10" x14ac:dyDescent="0.3">
      <c r="A334" s="144">
        <v>46063</v>
      </c>
      <c r="B334" s="8" t="s">
        <v>149</v>
      </c>
      <c r="C334" s="9" t="s">
        <v>338</v>
      </c>
      <c r="D334" s="15" t="s">
        <v>25</v>
      </c>
      <c r="E334" s="128">
        <v>0.65625</v>
      </c>
      <c r="F334" s="129">
        <v>0.67361111111111116</v>
      </c>
      <c r="G334" s="303"/>
      <c r="H334" s="303"/>
      <c r="I334" s="183">
        <f t="shared" si="5"/>
        <v>1.736111111111116E-2</v>
      </c>
      <c r="J334" s="97" t="s">
        <v>156</v>
      </c>
    </row>
    <row r="335" spans="1:10" x14ac:dyDescent="0.3">
      <c r="A335" s="112">
        <v>46066</v>
      </c>
      <c r="B335" s="8" t="s">
        <v>149</v>
      </c>
      <c r="C335" s="9" t="s">
        <v>263</v>
      </c>
      <c r="D335" s="15" t="s">
        <v>25</v>
      </c>
      <c r="E335" s="129">
        <v>0.39930555555555558</v>
      </c>
      <c r="F335" s="129">
        <v>0.41875000000000001</v>
      </c>
      <c r="G335" s="303"/>
      <c r="H335" s="303"/>
      <c r="I335" s="183">
        <f t="shared" si="5"/>
        <v>1.9444444444444431E-2</v>
      </c>
      <c r="J335" s="97" t="s">
        <v>162</v>
      </c>
    </row>
    <row r="336" spans="1:10" x14ac:dyDescent="0.3">
      <c r="A336" s="112">
        <v>46066</v>
      </c>
      <c r="B336" s="8" t="s">
        <v>149</v>
      </c>
      <c r="C336" s="9" t="s">
        <v>339</v>
      </c>
      <c r="D336" s="15" t="s">
        <v>25</v>
      </c>
      <c r="E336" s="129">
        <v>0.44791666666666669</v>
      </c>
      <c r="F336" s="129">
        <v>0.48333333333333334</v>
      </c>
      <c r="G336" s="303"/>
      <c r="H336" s="303"/>
      <c r="I336" s="183">
        <f t="shared" si="5"/>
        <v>3.5416666666666652E-2</v>
      </c>
      <c r="J336" s="97" t="s">
        <v>162</v>
      </c>
    </row>
    <row r="337" spans="1:10" x14ac:dyDescent="0.3">
      <c r="A337" s="144">
        <v>46069</v>
      </c>
      <c r="B337" s="8" t="s">
        <v>149</v>
      </c>
      <c r="C337" s="237" t="s">
        <v>364</v>
      </c>
      <c r="D337" s="15" t="s">
        <v>25</v>
      </c>
      <c r="E337" s="128">
        <v>0.39791666666666664</v>
      </c>
      <c r="F337" s="129">
        <v>0.4152777777777778</v>
      </c>
      <c r="G337" s="303"/>
      <c r="H337" s="303"/>
      <c r="I337" s="183">
        <f t="shared" si="5"/>
        <v>1.736111111111116E-2</v>
      </c>
      <c r="J337" s="97" t="s">
        <v>156</v>
      </c>
    </row>
    <row r="338" spans="1:10" x14ac:dyDescent="0.3">
      <c r="A338" s="144">
        <v>46070</v>
      </c>
      <c r="B338" s="8" t="s">
        <v>149</v>
      </c>
      <c r="C338" s="9" t="s">
        <v>368</v>
      </c>
      <c r="D338" s="15" t="s">
        <v>25</v>
      </c>
      <c r="E338" s="128">
        <v>0.67638888888888893</v>
      </c>
      <c r="F338" s="128">
        <v>0.69791666666666663</v>
      </c>
      <c r="G338" s="291"/>
      <c r="H338" s="291"/>
      <c r="I338" s="183">
        <f t="shared" si="5"/>
        <v>2.1527777777777701E-2</v>
      </c>
      <c r="J338" s="97" t="s">
        <v>156</v>
      </c>
    </row>
    <row r="339" spans="1:10" x14ac:dyDescent="0.3">
      <c r="A339" s="98">
        <v>46071</v>
      </c>
      <c r="B339" s="8" t="s">
        <v>149</v>
      </c>
      <c r="C339" s="9" t="s">
        <v>365</v>
      </c>
      <c r="D339" s="15" t="s">
        <v>26</v>
      </c>
      <c r="E339" s="129">
        <v>0.67291666666666672</v>
      </c>
      <c r="F339" s="129">
        <v>0.71875</v>
      </c>
      <c r="G339" s="291"/>
      <c r="H339" s="291"/>
      <c r="I339" s="183">
        <f t="shared" si="5"/>
        <v>4.5833333333333282E-2</v>
      </c>
      <c r="J339" s="97" t="s">
        <v>156</v>
      </c>
    </row>
    <row r="340" spans="1:10" x14ac:dyDescent="0.3">
      <c r="A340" s="253">
        <v>46073</v>
      </c>
      <c r="B340" s="8" t="s">
        <v>150</v>
      </c>
      <c r="C340" s="9" t="s">
        <v>366</v>
      </c>
      <c r="D340" s="15" t="s">
        <v>25</v>
      </c>
      <c r="E340" s="128">
        <v>0.46527777777777779</v>
      </c>
      <c r="F340" s="129">
        <v>0.51249999999999996</v>
      </c>
      <c r="G340" s="291"/>
      <c r="H340" s="291"/>
      <c r="I340" s="183">
        <f t="shared" si="5"/>
        <v>4.7222222222222165E-2</v>
      </c>
      <c r="J340" s="97" t="s">
        <v>156</v>
      </c>
    </row>
    <row r="341" spans="1:10" x14ac:dyDescent="0.3">
      <c r="A341" s="253">
        <v>46073</v>
      </c>
      <c r="B341" s="8" t="s">
        <v>150</v>
      </c>
      <c r="C341" s="9" t="s">
        <v>367</v>
      </c>
      <c r="D341" s="15" t="s">
        <v>25</v>
      </c>
      <c r="E341" s="128">
        <v>0.58333333333333337</v>
      </c>
      <c r="F341" s="129">
        <v>0.6166666666666667</v>
      </c>
      <c r="G341" s="291"/>
      <c r="H341" s="291"/>
      <c r="I341" s="183">
        <f t="shared" si="5"/>
        <v>3.3333333333333326E-2</v>
      </c>
      <c r="J341" s="97" t="s">
        <v>156</v>
      </c>
    </row>
    <row r="342" spans="1:10" x14ac:dyDescent="0.3">
      <c r="A342" s="253">
        <v>46076</v>
      </c>
      <c r="B342" s="8" t="s">
        <v>149</v>
      </c>
      <c r="C342" s="16" t="s">
        <v>226</v>
      </c>
      <c r="D342" s="15" t="s">
        <v>25</v>
      </c>
      <c r="E342" s="129">
        <v>0.38472222222222224</v>
      </c>
      <c r="F342" s="129">
        <v>0.41249999999999998</v>
      </c>
      <c r="G342" s="291"/>
      <c r="H342" s="291"/>
      <c r="I342" s="183">
        <f t="shared" si="5"/>
        <v>2.7777777777777735E-2</v>
      </c>
      <c r="J342" s="97" t="s">
        <v>156</v>
      </c>
    </row>
    <row r="343" spans="1:10" x14ac:dyDescent="0.3">
      <c r="A343" s="98">
        <v>46076</v>
      </c>
      <c r="B343" s="8" t="s">
        <v>150</v>
      </c>
      <c r="C343" s="16" t="s">
        <v>352</v>
      </c>
      <c r="D343" s="15" t="s">
        <v>25</v>
      </c>
      <c r="E343" s="128">
        <v>0.46875</v>
      </c>
      <c r="F343" s="129">
        <v>0.50624999999999998</v>
      </c>
      <c r="G343" s="321"/>
      <c r="H343" s="291"/>
      <c r="I343" s="183">
        <f t="shared" si="5"/>
        <v>3.7499999999999978E-2</v>
      </c>
      <c r="J343" s="97" t="s">
        <v>156</v>
      </c>
    </row>
    <row r="344" spans="1:10" x14ac:dyDescent="0.3">
      <c r="A344" s="98">
        <v>46076</v>
      </c>
      <c r="B344" s="8" t="s">
        <v>149</v>
      </c>
      <c r="C344" s="16" t="s">
        <v>335</v>
      </c>
      <c r="D344" s="15" t="s">
        <v>25</v>
      </c>
      <c r="E344" s="128">
        <v>0.58333333333333337</v>
      </c>
      <c r="F344" s="129">
        <v>0.62708333333333333</v>
      </c>
      <c r="G344" s="291"/>
      <c r="H344" s="291"/>
      <c r="I344" s="183">
        <f t="shared" si="5"/>
        <v>4.3749999999999956E-2</v>
      </c>
      <c r="J344" s="97" t="s">
        <v>156</v>
      </c>
    </row>
    <row r="345" spans="1:10" x14ac:dyDescent="0.3">
      <c r="A345" s="98">
        <v>46076</v>
      </c>
      <c r="B345" s="8" t="s">
        <v>150</v>
      </c>
      <c r="C345" s="16" t="s">
        <v>331</v>
      </c>
      <c r="D345" s="15" t="s">
        <v>25</v>
      </c>
      <c r="E345" s="128">
        <v>0.64097222222222228</v>
      </c>
      <c r="F345" s="129">
        <v>0.67361111111111116</v>
      </c>
      <c r="G345" s="291"/>
      <c r="H345" s="291"/>
      <c r="I345" s="183">
        <f t="shared" si="5"/>
        <v>3.2638888888888884E-2</v>
      </c>
      <c r="J345" s="97" t="s">
        <v>156</v>
      </c>
    </row>
    <row r="346" spans="1:10" x14ac:dyDescent="0.3">
      <c r="A346" s="98">
        <v>46076</v>
      </c>
      <c r="B346" s="8" t="s">
        <v>149</v>
      </c>
      <c r="C346" s="16" t="s">
        <v>386</v>
      </c>
      <c r="D346" s="15" t="s">
        <v>25</v>
      </c>
      <c r="E346" s="128">
        <v>0.65138888888888891</v>
      </c>
      <c r="F346" s="129">
        <v>0.67708333333333337</v>
      </c>
      <c r="G346" s="291"/>
      <c r="H346" s="291"/>
      <c r="I346" s="183">
        <f t="shared" si="5"/>
        <v>2.5694444444444464E-2</v>
      </c>
      <c r="J346" s="97" t="s">
        <v>162</v>
      </c>
    </row>
    <row r="347" spans="1:10" x14ac:dyDescent="0.3">
      <c r="A347" s="98">
        <v>46077</v>
      </c>
      <c r="B347" s="8" t="s">
        <v>150</v>
      </c>
      <c r="C347" s="16" t="s">
        <v>366</v>
      </c>
      <c r="D347" s="15" t="s">
        <v>25</v>
      </c>
      <c r="E347" s="128">
        <v>0.4236111111111111</v>
      </c>
      <c r="F347" s="129">
        <v>0.48194444444444445</v>
      </c>
      <c r="G347" s="291"/>
      <c r="H347" s="291"/>
      <c r="I347" s="183">
        <f t="shared" si="5"/>
        <v>5.8333333333333348E-2</v>
      </c>
      <c r="J347" s="97" t="s">
        <v>156</v>
      </c>
    </row>
    <row r="348" spans="1:10" x14ac:dyDescent="0.3">
      <c r="A348" s="98">
        <v>46077</v>
      </c>
      <c r="B348" s="8" t="s">
        <v>150</v>
      </c>
      <c r="C348" s="9" t="s">
        <v>330</v>
      </c>
      <c r="D348" s="15" t="s">
        <v>25</v>
      </c>
      <c r="E348" s="128">
        <v>0.58333333333333337</v>
      </c>
      <c r="F348" s="129">
        <v>0.62986111111111109</v>
      </c>
      <c r="G348" s="291"/>
      <c r="H348" s="291"/>
      <c r="I348" s="183">
        <f t="shared" si="5"/>
        <v>4.6527777777777724E-2</v>
      </c>
      <c r="J348" s="97" t="s">
        <v>156</v>
      </c>
    </row>
    <row r="349" spans="1:10" x14ac:dyDescent="0.3">
      <c r="A349" s="98">
        <v>46077</v>
      </c>
      <c r="B349" s="8" t="s">
        <v>149</v>
      </c>
      <c r="C349" s="16" t="s">
        <v>387</v>
      </c>
      <c r="D349" s="15" t="s">
        <v>25</v>
      </c>
      <c r="E349" s="128">
        <v>0.41666666666666669</v>
      </c>
      <c r="F349" s="129">
        <v>0.44861111111111113</v>
      </c>
      <c r="G349" s="291"/>
      <c r="H349" s="291"/>
      <c r="I349" s="183">
        <f t="shared" si="5"/>
        <v>3.1944444444444442E-2</v>
      </c>
      <c r="J349" s="97" t="s">
        <v>162</v>
      </c>
    </row>
    <row r="350" spans="1:10" x14ac:dyDescent="0.3">
      <c r="A350" s="98">
        <v>46077</v>
      </c>
      <c r="B350" s="8" t="s">
        <v>149</v>
      </c>
      <c r="C350" s="16" t="s">
        <v>388</v>
      </c>
      <c r="D350" s="15" t="s">
        <v>25</v>
      </c>
      <c r="E350" s="128">
        <v>0.67013888888888884</v>
      </c>
      <c r="F350" s="129">
        <v>0.70138888888888884</v>
      </c>
      <c r="G350" s="291"/>
      <c r="H350" s="291"/>
      <c r="I350" s="183">
        <f t="shared" si="5"/>
        <v>3.125E-2</v>
      </c>
      <c r="J350" s="97" t="s">
        <v>162</v>
      </c>
    </row>
    <row r="351" spans="1:10" x14ac:dyDescent="0.3">
      <c r="A351" s="98">
        <v>46078</v>
      </c>
      <c r="B351" s="8" t="s">
        <v>149</v>
      </c>
      <c r="C351" s="16" t="s">
        <v>389</v>
      </c>
      <c r="D351" s="15" t="s">
        <v>25</v>
      </c>
      <c r="E351" s="128">
        <v>0.41666666666666669</v>
      </c>
      <c r="F351" s="129">
        <v>0.44166666666666665</v>
      </c>
      <c r="G351" s="291"/>
      <c r="H351" s="291"/>
      <c r="I351" s="183">
        <f t="shared" si="5"/>
        <v>2.4999999999999967E-2</v>
      </c>
      <c r="J351" s="97" t="s">
        <v>162</v>
      </c>
    </row>
    <row r="352" spans="1:10" x14ac:dyDescent="0.3">
      <c r="A352" s="98">
        <v>46079</v>
      </c>
      <c r="B352" s="8" t="s">
        <v>150</v>
      </c>
      <c r="C352" s="12" t="s">
        <v>390</v>
      </c>
      <c r="D352" s="15" t="s">
        <v>25</v>
      </c>
      <c r="E352" s="128">
        <v>0.34722222222222221</v>
      </c>
      <c r="F352" s="129">
        <v>0.37708333333333333</v>
      </c>
      <c r="G352" s="291"/>
      <c r="H352" s="291"/>
      <c r="I352" s="183">
        <f t="shared" si="5"/>
        <v>2.9861111111111116E-2</v>
      </c>
      <c r="J352" s="97" t="s">
        <v>156</v>
      </c>
    </row>
    <row r="353" spans="1:10" ht="15" thickBot="1" x14ac:dyDescent="0.35">
      <c r="A353" s="100">
        <v>46079</v>
      </c>
      <c r="B353" s="103" t="s">
        <v>149</v>
      </c>
      <c r="C353" s="102" t="s">
        <v>391</v>
      </c>
      <c r="D353" s="103" t="s">
        <v>25</v>
      </c>
      <c r="E353" s="101">
        <v>0.65138888888888891</v>
      </c>
      <c r="F353" s="101">
        <v>0.67013888888888884</v>
      </c>
      <c r="G353" s="323"/>
      <c r="H353" s="323"/>
      <c r="I353" s="189">
        <f t="shared" si="5"/>
        <v>1.8749999999999933E-2</v>
      </c>
      <c r="J353" s="106" t="s">
        <v>162</v>
      </c>
    </row>
    <row r="354" spans="1:10" ht="15" thickBot="1" x14ac:dyDescent="0.35">
      <c r="A354" s="87"/>
      <c r="B354" s="88"/>
      <c r="C354" s="89"/>
      <c r="D354" s="29"/>
      <c r="E354" s="90"/>
      <c r="F354" s="29"/>
      <c r="G354" s="2"/>
      <c r="H354" s="2"/>
      <c r="I354" s="29"/>
    </row>
    <row r="355" spans="1:10" x14ac:dyDescent="0.3">
      <c r="A355" s="87"/>
      <c r="B355" s="137" t="s">
        <v>149</v>
      </c>
      <c r="C355" s="138">
        <f>COUNTIF(B323:B353,B355)</f>
        <v>21</v>
      </c>
      <c r="D355" s="29"/>
      <c r="E355" s="32" t="s">
        <v>25</v>
      </c>
      <c r="F355" s="32">
        <f>COUNTIF(D323:D353,E355)</f>
        <v>30</v>
      </c>
      <c r="H355" s="32" t="s">
        <v>162</v>
      </c>
      <c r="I355" s="15">
        <f>COUNTIF(J323:J353,H355)</f>
        <v>9</v>
      </c>
    </row>
    <row r="356" spans="1:10" x14ac:dyDescent="0.3">
      <c r="A356" s="87"/>
      <c r="B356" s="139" t="s">
        <v>150</v>
      </c>
      <c r="C356" s="119">
        <f>COUNTIF(B323:B354,B356)</f>
        <v>9</v>
      </c>
      <c r="D356" s="29"/>
      <c r="E356" s="32" t="s">
        <v>26</v>
      </c>
      <c r="F356" s="32">
        <f>COUNTIF(D323:D353,E356)</f>
        <v>1</v>
      </c>
      <c r="H356" s="32" t="s">
        <v>156</v>
      </c>
      <c r="I356" s="15">
        <f>COUNTIF(J323:J353,H356)</f>
        <v>22</v>
      </c>
    </row>
    <row r="357" spans="1:10" ht="15" thickBot="1" x14ac:dyDescent="0.35">
      <c r="A357" s="87"/>
      <c r="B357" s="140" t="s">
        <v>161</v>
      </c>
      <c r="C357" s="120">
        <f>COUNTIF(B323:B355,B357)</f>
        <v>1</v>
      </c>
      <c r="D357" s="29"/>
      <c r="E357" s="32" t="s">
        <v>29</v>
      </c>
      <c r="F357" s="32">
        <f>COUNTIF(D323:D353,E357)</f>
        <v>0</v>
      </c>
    </row>
    <row r="360" spans="1:10" ht="18" thickBot="1" x14ac:dyDescent="0.35">
      <c r="A360" s="324" t="s">
        <v>233</v>
      </c>
      <c r="B360" s="324"/>
      <c r="C360" s="324"/>
      <c r="D360" s="324"/>
      <c r="E360" s="324"/>
      <c r="F360" s="324"/>
      <c r="G360" s="324"/>
      <c r="H360" s="324"/>
    </row>
    <row r="361" spans="1:10" ht="31.8" thickBot="1" x14ac:dyDescent="0.35">
      <c r="A361" s="3" t="s">
        <v>0</v>
      </c>
      <c r="B361" s="4" t="s">
        <v>144</v>
      </c>
      <c r="C361" s="5" t="s">
        <v>2</v>
      </c>
      <c r="D361" s="7" t="s">
        <v>28</v>
      </c>
      <c r="E361" s="6" t="s">
        <v>32</v>
      </c>
      <c r="F361" s="7" t="s">
        <v>33</v>
      </c>
      <c r="G361" s="300" t="s">
        <v>5</v>
      </c>
      <c r="H361" s="325"/>
      <c r="I361" s="6" t="s">
        <v>168</v>
      </c>
      <c r="J361" s="6" t="s">
        <v>148</v>
      </c>
    </row>
    <row r="362" spans="1:10" x14ac:dyDescent="0.3">
      <c r="A362" s="184">
        <v>46027</v>
      </c>
      <c r="B362" s="124" t="s">
        <v>150</v>
      </c>
      <c r="C362" s="185" t="s">
        <v>255</v>
      </c>
      <c r="D362" s="94" t="s">
        <v>25</v>
      </c>
      <c r="E362" s="161">
        <v>0.60069444444444442</v>
      </c>
      <c r="F362" s="186">
        <v>0.60902777777777772</v>
      </c>
      <c r="G362" s="317"/>
      <c r="H362" s="317"/>
      <c r="I362" s="187">
        <f>F362-E362</f>
        <v>8.3333333333333037E-3</v>
      </c>
      <c r="J362" s="182" t="s">
        <v>156</v>
      </c>
    </row>
    <row r="363" spans="1:10" x14ac:dyDescent="0.3">
      <c r="A363" s="144">
        <v>46027</v>
      </c>
      <c r="B363" s="8" t="s">
        <v>149</v>
      </c>
      <c r="C363" s="9" t="s">
        <v>256</v>
      </c>
      <c r="D363" s="15" t="s">
        <v>25</v>
      </c>
      <c r="E363" s="128">
        <v>0.65208333333333335</v>
      </c>
      <c r="F363" s="129">
        <v>0.66666666666666663</v>
      </c>
      <c r="G363" s="303"/>
      <c r="H363" s="303"/>
      <c r="I363" s="183">
        <f t="shared" ref="I363:I381" si="6">F363-E363</f>
        <v>1.4583333333333282E-2</v>
      </c>
      <c r="J363" s="97" t="s">
        <v>156</v>
      </c>
    </row>
    <row r="364" spans="1:10" x14ac:dyDescent="0.3">
      <c r="A364" s="144">
        <v>46027</v>
      </c>
      <c r="B364" s="8" t="s">
        <v>149</v>
      </c>
      <c r="C364" s="9" t="s">
        <v>257</v>
      </c>
      <c r="D364" s="15" t="s">
        <v>25</v>
      </c>
      <c r="E364" s="128">
        <v>0.5</v>
      </c>
      <c r="F364" s="129">
        <v>0.54236111111111107</v>
      </c>
      <c r="G364" s="291"/>
      <c r="H364" s="291"/>
      <c r="I364" s="183">
        <f t="shared" si="6"/>
        <v>4.2361111111111072E-2</v>
      </c>
      <c r="J364" s="97" t="s">
        <v>156</v>
      </c>
    </row>
    <row r="365" spans="1:10" x14ac:dyDescent="0.3">
      <c r="A365" s="144">
        <v>46028</v>
      </c>
      <c r="B365" s="8" t="s">
        <v>149</v>
      </c>
      <c r="C365" s="9" t="s">
        <v>258</v>
      </c>
      <c r="D365" s="15" t="s">
        <v>25</v>
      </c>
      <c r="E365" s="128">
        <v>0.47083333333333333</v>
      </c>
      <c r="F365" s="129">
        <v>0.48125000000000001</v>
      </c>
      <c r="G365" s="303"/>
      <c r="H365" s="303"/>
      <c r="I365" s="183">
        <f t="shared" si="6"/>
        <v>1.0416666666666685E-2</v>
      </c>
      <c r="J365" s="97" t="s">
        <v>162</v>
      </c>
    </row>
    <row r="366" spans="1:10" x14ac:dyDescent="0.3">
      <c r="A366" s="144">
        <v>46028</v>
      </c>
      <c r="B366" s="8" t="s">
        <v>161</v>
      </c>
      <c r="C366" s="9" t="s">
        <v>215</v>
      </c>
      <c r="D366" s="15" t="s">
        <v>25</v>
      </c>
      <c r="E366" s="128">
        <v>0.37847222222222221</v>
      </c>
      <c r="F366" s="129">
        <v>0.40277777777777779</v>
      </c>
      <c r="G366" s="303"/>
      <c r="H366" s="303"/>
      <c r="I366" s="183">
        <f t="shared" si="6"/>
        <v>2.430555555555558E-2</v>
      </c>
      <c r="J366" s="97" t="s">
        <v>156</v>
      </c>
    </row>
    <row r="367" spans="1:10" x14ac:dyDescent="0.3">
      <c r="A367" s="144">
        <v>46028</v>
      </c>
      <c r="B367" s="8" t="s">
        <v>149</v>
      </c>
      <c r="C367" s="9" t="s">
        <v>259</v>
      </c>
      <c r="D367" s="15" t="s">
        <v>25</v>
      </c>
      <c r="E367" s="128">
        <v>0.65277777777777779</v>
      </c>
      <c r="F367" s="129">
        <v>0.67708333333333337</v>
      </c>
      <c r="G367" s="291"/>
      <c r="H367" s="291"/>
      <c r="I367" s="183">
        <f t="shared" si="6"/>
        <v>2.430555555555558E-2</v>
      </c>
      <c r="J367" s="97" t="s">
        <v>162</v>
      </c>
    </row>
    <row r="368" spans="1:10" x14ac:dyDescent="0.3">
      <c r="A368" s="144">
        <v>46030</v>
      </c>
      <c r="B368" s="8" t="s">
        <v>149</v>
      </c>
      <c r="C368" s="9" t="s">
        <v>260</v>
      </c>
      <c r="D368" s="15" t="s">
        <v>232</v>
      </c>
      <c r="E368" s="128">
        <v>0.36805555555555558</v>
      </c>
      <c r="F368" s="129">
        <v>0.38541666666666669</v>
      </c>
      <c r="G368" s="303"/>
      <c r="H368" s="303"/>
      <c r="I368" s="183">
        <f t="shared" si="6"/>
        <v>1.7361111111111105E-2</v>
      </c>
      <c r="J368" s="97" t="s">
        <v>162</v>
      </c>
    </row>
    <row r="369" spans="1:10" x14ac:dyDescent="0.3">
      <c r="A369" s="144">
        <v>46030</v>
      </c>
      <c r="B369" s="8" t="s">
        <v>161</v>
      </c>
      <c r="C369" s="9" t="s">
        <v>261</v>
      </c>
      <c r="D369" s="15" t="s">
        <v>25</v>
      </c>
      <c r="E369" s="128">
        <v>0.44930555555555557</v>
      </c>
      <c r="F369" s="129">
        <v>0.46527777777777779</v>
      </c>
      <c r="G369" s="303"/>
      <c r="H369" s="303"/>
      <c r="I369" s="183">
        <f t="shared" si="6"/>
        <v>1.5972222222222221E-2</v>
      </c>
      <c r="J369" s="97" t="s">
        <v>156</v>
      </c>
    </row>
    <row r="370" spans="1:10" x14ac:dyDescent="0.3">
      <c r="A370" s="144">
        <v>46030</v>
      </c>
      <c r="B370" s="8" t="s">
        <v>149</v>
      </c>
      <c r="C370" s="9" t="s">
        <v>262</v>
      </c>
      <c r="D370" s="15" t="s">
        <v>25</v>
      </c>
      <c r="E370" s="128">
        <v>0.6958333333333333</v>
      </c>
      <c r="F370" s="129">
        <v>0.70277777777777772</v>
      </c>
      <c r="G370" s="303"/>
      <c r="H370" s="303"/>
      <c r="I370" s="183">
        <f t="shared" si="6"/>
        <v>6.9444444444444198E-3</v>
      </c>
      <c r="J370" s="97" t="s">
        <v>156</v>
      </c>
    </row>
    <row r="371" spans="1:10" x14ac:dyDescent="0.3">
      <c r="A371" s="144">
        <v>46030</v>
      </c>
      <c r="B371" s="8" t="s">
        <v>149</v>
      </c>
      <c r="C371" s="9" t="s">
        <v>263</v>
      </c>
      <c r="D371" s="15" t="s">
        <v>25</v>
      </c>
      <c r="E371" s="128">
        <v>0.64236111111111116</v>
      </c>
      <c r="F371" s="129">
        <v>0.65972222222222221</v>
      </c>
      <c r="G371" s="303"/>
      <c r="H371" s="303"/>
      <c r="I371" s="183">
        <f t="shared" si="6"/>
        <v>1.7361111111111049E-2</v>
      </c>
      <c r="J371" s="97" t="s">
        <v>162</v>
      </c>
    </row>
    <row r="372" spans="1:10" x14ac:dyDescent="0.3">
      <c r="A372" s="144">
        <v>46034</v>
      </c>
      <c r="B372" s="8" t="s">
        <v>264</v>
      </c>
      <c r="C372" s="9" t="s">
        <v>265</v>
      </c>
      <c r="D372" s="15" t="s">
        <v>232</v>
      </c>
      <c r="E372" s="128">
        <v>0.36249999999999999</v>
      </c>
      <c r="F372" s="129">
        <v>0.39930555555555558</v>
      </c>
      <c r="G372" s="291"/>
      <c r="H372" s="291"/>
      <c r="I372" s="183">
        <f t="shared" si="6"/>
        <v>3.6805555555555591E-2</v>
      </c>
      <c r="J372" s="97" t="s">
        <v>156</v>
      </c>
    </row>
    <row r="373" spans="1:10" x14ac:dyDescent="0.3">
      <c r="A373" s="144">
        <v>46045</v>
      </c>
      <c r="B373" s="8" t="s">
        <v>150</v>
      </c>
      <c r="C373" s="16" t="s">
        <v>223</v>
      </c>
      <c r="D373" s="15" t="s">
        <v>26</v>
      </c>
      <c r="E373" s="129">
        <v>0.375</v>
      </c>
      <c r="F373" s="129">
        <v>0.3888888888888889</v>
      </c>
      <c r="G373" s="303"/>
      <c r="H373" s="303"/>
      <c r="I373" s="183">
        <f t="shared" si="6"/>
        <v>1.3888888888888895E-2</v>
      </c>
      <c r="J373" s="97" t="s">
        <v>156</v>
      </c>
    </row>
    <row r="374" spans="1:10" x14ac:dyDescent="0.3">
      <c r="A374" s="144">
        <v>46045</v>
      </c>
      <c r="B374" s="8" t="s">
        <v>161</v>
      </c>
      <c r="C374" s="16" t="s">
        <v>224</v>
      </c>
      <c r="D374" s="15" t="s">
        <v>25</v>
      </c>
      <c r="E374" s="128">
        <v>0.40972222222222221</v>
      </c>
      <c r="F374" s="205">
        <v>0.4375</v>
      </c>
      <c r="G374" s="291"/>
      <c r="H374" s="291"/>
      <c r="I374" s="183">
        <f t="shared" si="6"/>
        <v>2.777777777777779E-2</v>
      </c>
      <c r="J374" s="97" t="s">
        <v>156</v>
      </c>
    </row>
    <row r="375" spans="1:10" x14ac:dyDescent="0.3">
      <c r="A375" s="144">
        <v>46045</v>
      </c>
      <c r="B375" s="8" t="s">
        <v>161</v>
      </c>
      <c r="C375" s="16" t="s">
        <v>207</v>
      </c>
      <c r="D375" s="15" t="s">
        <v>26</v>
      </c>
      <c r="E375" s="128">
        <v>0.44722222222222224</v>
      </c>
      <c r="F375" s="205">
        <v>0.49305555555555558</v>
      </c>
      <c r="G375" s="291"/>
      <c r="H375" s="291"/>
      <c r="I375" s="183">
        <f t="shared" si="6"/>
        <v>4.5833333333333337E-2</v>
      </c>
      <c r="J375" s="97" t="s">
        <v>156</v>
      </c>
    </row>
    <row r="376" spans="1:10" x14ac:dyDescent="0.3">
      <c r="A376" s="144">
        <v>46045</v>
      </c>
      <c r="B376" s="8" t="s">
        <v>150</v>
      </c>
      <c r="C376" s="16" t="s">
        <v>225</v>
      </c>
      <c r="D376" s="15" t="s">
        <v>26</v>
      </c>
      <c r="E376" s="128">
        <v>0.52222222222222225</v>
      </c>
      <c r="F376" s="205">
        <v>0.5625</v>
      </c>
      <c r="G376" s="291"/>
      <c r="H376" s="291"/>
      <c r="I376" s="183">
        <f t="shared" si="6"/>
        <v>4.0277777777777746E-2</v>
      </c>
      <c r="J376" s="97" t="s">
        <v>156</v>
      </c>
    </row>
    <row r="377" spans="1:10" x14ac:dyDescent="0.3">
      <c r="A377" s="144">
        <v>46048</v>
      </c>
      <c r="B377" s="8" t="s">
        <v>161</v>
      </c>
      <c r="C377" s="16" t="s">
        <v>224</v>
      </c>
      <c r="D377" s="15" t="s">
        <v>26</v>
      </c>
      <c r="E377" s="128">
        <v>0.52083333333333337</v>
      </c>
      <c r="F377" s="205">
        <v>0.52430555555555558</v>
      </c>
      <c r="G377" s="291"/>
      <c r="H377" s="291"/>
      <c r="I377" s="183">
        <f t="shared" si="6"/>
        <v>3.4722222222222099E-3</v>
      </c>
      <c r="J377" s="97" t="s">
        <v>156</v>
      </c>
    </row>
    <row r="378" spans="1:10" x14ac:dyDescent="0.3">
      <c r="A378" s="144">
        <v>46048</v>
      </c>
      <c r="B378" s="8" t="s">
        <v>149</v>
      </c>
      <c r="C378" s="16" t="s">
        <v>226</v>
      </c>
      <c r="D378" s="15" t="s">
        <v>25</v>
      </c>
      <c r="E378" s="128">
        <v>0.61111111111111116</v>
      </c>
      <c r="F378" s="205">
        <v>0.64583333333333337</v>
      </c>
      <c r="G378" s="291"/>
      <c r="H378" s="291"/>
      <c r="I378" s="183">
        <f t="shared" si="6"/>
        <v>3.472222222222221E-2</v>
      </c>
      <c r="J378" s="97" t="s">
        <v>156</v>
      </c>
    </row>
    <row r="379" spans="1:10" x14ac:dyDescent="0.3">
      <c r="A379" s="144">
        <v>46049</v>
      </c>
      <c r="B379" s="8" t="s">
        <v>149</v>
      </c>
      <c r="C379" s="9" t="s">
        <v>227</v>
      </c>
      <c r="D379" s="15" t="s">
        <v>25</v>
      </c>
      <c r="E379" s="128">
        <v>0.65486111111111112</v>
      </c>
      <c r="F379" s="129">
        <v>0.67708333333333337</v>
      </c>
      <c r="G379" s="321"/>
      <c r="H379" s="291"/>
      <c r="I379" s="183">
        <f t="shared" si="6"/>
        <v>2.2222222222222254E-2</v>
      </c>
      <c r="J379" s="97" t="s">
        <v>156</v>
      </c>
    </row>
    <row r="380" spans="1:10" x14ac:dyDescent="0.3">
      <c r="A380" s="144">
        <v>46050</v>
      </c>
      <c r="B380" s="8" t="s">
        <v>150</v>
      </c>
      <c r="C380" s="16" t="s">
        <v>225</v>
      </c>
      <c r="D380" s="15" t="s">
        <v>25</v>
      </c>
      <c r="E380" s="128">
        <v>0.59722222222222221</v>
      </c>
      <c r="F380" s="129">
        <v>0.63194444444444442</v>
      </c>
      <c r="G380" s="291"/>
      <c r="H380" s="291"/>
      <c r="I380" s="183">
        <f t="shared" si="6"/>
        <v>3.472222222222221E-2</v>
      </c>
      <c r="J380" s="97" t="s">
        <v>156</v>
      </c>
    </row>
    <row r="381" spans="1:10" ht="15" thickBot="1" x14ac:dyDescent="0.35">
      <c r="A381" s="206">
        <v>46052</v>
      </c>
      <c r="B381" s="130" t="s">
        <v>150</v>
      </c>
      <c r="C381" s="102" t="s">
        <v>266</v>
      </c>
      <c r="D381" s="103" t="s">
        <v>26</v>
      </c>
      <c r="E381" s="199">
        <v>0.4375</v>
      </c>
      <c r="F381" s="207">
        <v>0.45277777777777778</v>
      </c>
      <c r="G381" s="292"/>
      <c r="H381" s="292"/>
      <c r="I381" s="189">
        <f t="shared" si="6"/>
        <v>1.5277777777777779E-2</v>
      </c>
      <c r="J381" s="106" t="s">
        <v>156</v>
      </c>
    </row>
    <row r="382" spans="1:10" ht="15" thickBot="1" x14ac:dyDescent="0.35">
      <c r="A382" s="87"/>
      <c r="B382" s="88"/>
      <c r="C382" s="89"/>
      <c r="D382" s="29"/>
      <c r="E382" s="90"/>
      <c r="F382" s="29"/>
      <c r="G382" s="2"/>
      <c r="H382" s="2"/>
      <c r="I382" s="29"/>
    </row>
    <row r="383" spans="1:10" x14ac:dyDescent="0.3">
      <c r="A383" s="87"/>
      <c r="B383" s="137" t="s">
        <v>149</v>
      </c>
      <c r="C383" s="138">
        <f>COUNTIF(B362:B381,B383)</f>
        <v>9</v>
      </c>
      <c r="D383" s="29"/>
      <c r="E383" s="32" t="s">
        <v>25</v>
      </c>
      <c r="F383" s="32">
        <f>COUNTIF(D362:D381,E383)</f>
        <v>13</v>
      </c>
      <c r="H383" s="32" t="s">
        <v>162</v>
      </c>
      <c r="I383" s="15">
        <f>COUNTIF(J362:J381,H383)</f>
        <v>4</v>
      </c>
    </row>
    <row r="384" spans="1:10" x14ac:dyDescent="0.3">
      <c r="A384" s="87"/>
      <c r="B384" s="139" t="s">
        <v>150</v>
      </c>
      <c r="C384" s="119">
        <f>COUNTIF(B362:B382,B384)</f>
        <v>5</v>
      </c>
      <c r="D384" s="29"/>
      <c r="E384" s="32" t="s">
        <v>26</v>
      </c>
      <c r="F384" s="32">
        <f>COUNTIF(D362:D381,E384)</f>
        <v>5</v>
      </c>
      <c r="H384" s="32" t="s">
        <v>156</v>
      </c>
      <c r="I384" s="15">
        <f>COUNTIF(J362:J381,H384)</f>
        <v>16</v>
      </c>
    </row>
    <row r="385" spans="1:6" ht="15" thickBot="1" x14ac:dyDescent="0.35">
      <c r="A385" s="87"/>
      <c r="B385" s="140" t="s">
        <v>161</v>
      </c>
      <c r="C385" s="120">
        <f>COUNTIF(B362:B383,B385)</f>
        <v>5</v>
      </c>
      <c r="D385" s="29"/>
      <c r="E385" s="32" t="s">
        <v>29</v>
      </c>
      <c r="F385" s="32">
        <f>COUNTIF(D362:D381,E385)</f>
        <v>0</v>
      </c>
    </row>
  </sheetData>
  <autoFilter ref="A153:J177" xr:uid="{463BC419-5FB8-4790-96BC-7E3235BCB377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320">
    <mergeCell ref="G222:H222"/>
    <mergeCell ref="G223:H223"/>
    <mergeCell ref="G224:H224"/>
    <mergeCell ref="G213:H213"/>
    <mergeCell ref="G214:H214"/>
    <mergeCell ref="G215:H215"/>
    <mergeCell ref="G216:H216"/>
    <mergeCell ref="G217:H217"/>
    <mergeCell ref="G218:H218"/>
    <mergeCell ref="G219:H219"/>
    <mergeCell ref="G220:H220"/>
    <mergeCell ref="G221:H221"/>
    <mergeCell ref="G204:H204"/>
    <mergeCell ref="G205:H205"/>
    <mergeCell ref="G206:H206"/>
    <mergeCell ref="G207:H207"/>
    <mergeCell ref="G208:H208"/>
    <mergeCell ref="G209:H209"/>
    <mergeCell ref="G210:H210"/>
    <mergeCell ref="G211:H211"/>
    <mergeCell ref="G212:H212"/>
    <mergeCell ref="G195:H195"/>
    <mergeCell ref="G196:H196"/>
    <mergeCell ref="G197:H197"/>
    <mergeCell ref="G198:H198"/>
    <mergeCell ref="G199:H199"/>
    <mergeCell ref="G200:H200"/>
    <mergeCell ref="G201:H201"/>
    <mergeCell ref="G202:H202"/>
    <mergeCell ref="G203:H203"/>
    <mergeCell ref="A186:H186"/>
    <mergeCell ref="G187:H187"/>
    <mergeCell ref="G188:H188"/>
    <mergeCell ref="G189:H189"/>
    <mergeCell ref="G190:H190"/>
    <mergeCell ref="G191:H191"/>
    <mergeCell ref="G192:H192"/>
    <mergeCell ref="G193:H193"/>
    <mergeCell ref="G194:H194"/>
    <mergeCell ref="G93:H93"/>
    <mergeCell ref="G109:H109"/>
    <mergeCell ref="G110:H110"/>
    <mergeCell ref="G111:H111"/>
    <mergeCell ref="G112:H112"/>
    <mergeCell ref="G113:H113"/>
    <mergeCell ref="G84:H84"/>
    <mergeCell ref="G302:H302"/>
    <mergeCell ref="G303:H303"/>
    <mergeCell ref="G291:H291"/>
    <mergeCell ref="G292:H292"/>
    <mergeCell ref="G294:H294"/>
    <mergeCell ref="G296:H296"/>
    <mergeCell ref="G297:H297"/>
    <mergeCell ref="G298:H298"/>
    <mergeCell ref="G299:H299"/>
    <mergeCell ref="G300:H300"/>
    <mergeCell ref="G301:H301"/>
    <mergeCell ref="G114:H114"/>
    <mergeCell ref="A276:H276"/>
    <mergeCell ref="G277:H277"/>
    <mergeCell ref="G278:H278"/>
    <mergeCell ref="G138:H138"/>
    <mergeCell ref="G88:H88"/>
    <mergeCell ref="G139:H139"/>
    <mergeCell ref="G98:H98"/>
    <mergeCell ref="G99:H99"/>
    <mergeCell ref="G100:H100"/>
    <mergeCell ref="G101:H101"/>
    <mergeCell ref="G102:H102"/>
    <mergeCell ref="G103:H103"/>
    <mergeCell ref="G115:H115"/>
    <mergeCell ref="G116:H116"/>
    <mergeCell ref="G134:H134"/>
    <mergeCell ref="A125:H125"/>
    <mergeCell ref="G126:H126"/>
    <mergeCell ref="G127:H127"/>
    <mergeCell ref="G128:H128"/>
    <mergeCell ref="G129:H129"/>
    <mergeCell ref="G130:H130"/>
    <mergeCell ref="G131:H131"/>
    <mergeCell ref="G132:H132"/>
    <mergeCell ref="G133:H133"/>
    <mergeCell ref="G104:H104"/>
    <mergeCell ref="G105:H105"/>
    <mergeCell ref="G106:H106"/>
    <mergeCell ref="G107:H107"/>
    <mergeCell ref="G108:H108"/>
    <mergeCell ref="G87:H87"/>
    <mergeCell ref="G89:H89"/>
    <mergeCell ref="G90:H90"/>
    <mergeCell ref="G92:H92"/>
    <mergeCell ref="G94:H94"/>
    <mergeCell ref="G363:H363"/>
    <mergeCell ref="G325:H325"/>
    <mergeCell ref="G326:H326"/>
    <mergeCell ref="G327:H327"/>
    <mergeCell ref="G169:H169"/>
    <mergeCell ref="G170:H170"/>
    <mergeCell ref="G159:H160"/>
    <mergeCell ref="G171:H171"/>
    <mergeCell ref="G279:H279"/>
    <mergeCell ref="G280:H280"/>
    <mergeCell ref="G281:H281"/>
    <mergeCell ref="G282:H282"/>
    <mergeCell ref="G283:H283"/>
    <mergeCell ref="G284:H284"/>
    <mergeCell ref="G285:H285"/>
    <mergeCell ref="G286:H286"/>
    <mergeCell ref="G95:H95"/>
    <mergeCell ref="G96:H96"/>
    <mergeCell ref="G97:H97"/>
    <mergeCell ref="G173:H173"/>
    <mergeCell ref="G174:H174"/>
    <mergeCell ref="G175:H175"/>
    <mergeCell ref="G176:H176"/>
    <mergeCell ref="A321:H321"/>
    <mergeCell ref="G322:H322"/>
    <mergeCell ref="G323:H323"/>
    <mergeCell ref="G362:H362"/>
    <mergeCell ref="G349:H349"/>
    <mergeCell ref="G350:H350"/>
    <mergeCell ref="G361:H361"/>
    <mergeCell ref="G328:H328"/>
    <mergeCell ref="G329:H329"/>
    <mergeCell ref="G330:H330"/>
    <mergeCell ref="G331:H331"/>
    <mergeCell ref="G332:H332"/>
    <mergeCell ref="G333:H333"/>
    <mergeCell ref="G334:H334"/>
    <mergeCell ref="G348:H348"/>
    <mergeCell ref="G324:H324"/>
    <mergeCell ref="G311:H311"/>
    <mergeCell ref="G312:H312"/>
    <mergeCell ref="G306:H306"/>
    <mergeCell ref="G307:H307"/>
    <mergeCell ref="G380:H380"/>
    <mergeCell ref="G381:H381"/>
    <mergeCell ref="G375:H375"/>
    <mergeCell ref="G376:H376"/>
    <mergeCell ref="G377:H377"/>
    <mergeCell ref="G378:H378"/>
    <mergeCell ref="G379:H379"/>
    <mergeCell ref="G373:H373"/>
    <mergeCell ref="G374:H374"/>
    <mergeCell ref="A2:I2"/>
    <mergeCell ref="A1:H1"/>
    <mergeCell ref="A184:H184"/>
    <mergeCell ref="A185:H185"/>
    <mergeCell ref="A153:H153"/>
    <mergeCell ref="G154:H154"/>
    <mergeCell ref="G155:H155"/>
    <mergeCell ref="G156:H156"/>
    <mergeCell ref="G157:H157"/>
    <mergeCell ref="G158:H158"/>
    <mergeCell ref="G161:H161"/>
    <mergeCell ref="G162:H162"/>
    <mergeCell ref="G163:H163"/>
    <mergeCell ref="G164:H164"/>
    <mergeCell ref="G165:H165"/>
    <mergeCell ref="G166:H166"/>
    <mergeCell ref="G167:H167"/>
    <mergeCell ref="G168:H168"/>
    <mergeCell ref="G135:H135"/>
    <mergeCell ref="G136:H136"/>
    <mergeCell ref="G137:H137"/>
    <mergeCell ref="A83:H83"/>
    <mergeCell ref="G85:H85"/>
    <mergeCell ref="G172:H172"/>
    <mergeCell ref="G308:H308"/>
    <mergeCell ref="G309:H309"/>
    <mergeCell ref="G293:H293"/>
    <mergeCell ref="G295:H295"/>
    <mergeCell ref="G290:H290"/>
    <mergeCell ref="A231:H231"/>
    <mergeCell ref="G365:H365"/>
    <mergeCell ref="G371:H371"/>
    <mergeCell ref="G372:H372"/>
    <mergeCell ref="G335:H335"/>
    <mergeCell ref="G336:H336"/>
    <mergeCell ref="G337:H337"/>
    <mergeCell ref="G338:H338"/>
    <mergeCell ref="G339:H339"/>
    <mergeCell ref="G340:H340"/>
    <mergeCell ref="G341:H341"/>
    <mergeCell ref="G351:H351"/>
    <mergeCell ref="G352:H352"/>
    <mergeCell ref="G353:H353"/>
    <mergeCell ref="G342:H342"/>
    <mergeCell ref="G343:H343"/>
    <mergeCell ref="G344:H344"/>
    <mergeCell ref="G345:H345"/>
    <mergeCell ref="G346:H346"/>
    <mergeCell ref="G347:H347"/>
    <mergeCell ref="G367:H367"/>
    <mergeCell ref="A360:H360"/>
    <mergeCell ref="G366:H366"/>
    <mergeCell ref="G72:H72"/>
    <mergeCell ref="G73:H73"/>
    <mergeCell ref="G74:H74"/>
    <mergeCell ref="G75:H75"/>
    <mergeCell ref="G232:H232"/>
    <mergeCell ref="G91:H91"/>
    <mergeCell ref="G239:H239"/>
    <mergeCell ref="G240:H240"/>
    <mergeCell ref="G241:H241"/>
    <mergeCell ref="G242:H242"/>
    <mergeCell ref="G243:H243"/>
    <mergeCell ref="G244:H244"/>
    <mergeCell ref="G245:H245"/>
    <mergeCell ref="G246:H246"/>
    <mergeCell ref="G247:H247"/>
    <mergeCell ref="G248:H248"/>
    <mergeCell ref="G249:H249"/>
    <mergeCell ref="G250:H250"/>
    <mergeCell ref="G251:H251"/>
    <mergeCell ref="G252:H252"/>
    <mergeCell ref="G368:H368"/>
    <mergeCell ref="G369:H369"/>
    <mergeCell ref="G370:H370"/>
    <mergeCell ref="G86:H86"/>
    <mergeCell ref="G145:H145"/>
    <mergeCell ref="G140:H140"/>
    <mergeCell ref="G141:H141"/>
    <mergeCell ref="G142:H142"/>
    <mergeCell ref="G143:H143"/>
    <mergeCell ref="G144:H144"/>
    <mergeCell ref="G287:H287"/>
    <mergeCell ref="G288:H288"/>
    <mergeCell ref="G289:H289"/>
    <mergeCell ref="G313:H313"/>
    <mergeCell ref="G314:H314"/>
    <mergeCell ref="G310:H310"/>
    <mergeCell ref="G304:H304"/>
    <mergeCell ref="G305:H305"/>
    <mergeCell ref="G233:H233"/>
    <mergeCell ref="G234:H234"/>
    <mergeCell ref="G235:H235"/>
    <mergeCell ref="G236:H236"/>
    <mergeCell ref="G237:H237"/>
    <mergeCell ref="G238:H238"/>
    <mergeCell ref="G67:H67"/>
    <mergeCell ref="G68:H68"/>
    <mergeCell ref="G69:H69"/>
    <mergeCell ref="G70:H70"/>
    <mergeCell ref="G71:H71"/>
    <mergeCell ref="G364:H364"/>
    <mergeCell ref="A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253:H253"/>
    <mergeCell ref="G254:H254"/>
    <mergeCell ref="G255:H255"/>
    <mergeCell ref="G256:H256"/>
    <mergeCell ref="G257:H257"/>
    <mergeCell ref="G258:H258"/>
    <mergeCell ref="G268:H268"/>
    <mergeCell ref="G269:H269"/>
    <mergeCell ref="G259:H259"/>
    <mergeCell ref="G260:H260"/>
    <mergeCell ref="G261:H261"/>
    <mergeCell ref="G262:H262"/>
    <mergeCell ref="G263:H263"/>
    <mergeCell ref="G264:H264"/>
    <mergeCell ref="G265:H265"/>
    <mergeCell ref="G266:H266"/>
    <mergeCell ref="G267:H267"/>
    <mergeCell ref="A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30:H30"/>
    <mergeCell ref="G31:H31"/>
    <mergeCell ref="G32:H32"/>
    <mergeCell ref="G33:H33"/>
    <mergeCell ref="G34:H34"/>
    <mergeCell ref="G35:H35"/>
    <mergeCell ref="G36:H36"/>
    <mergeCell ref="G66:H66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62:H62"/>
    <mergeCell ref="G63:H63"/>
    <mergeCell ref="G64:H64"/>
    <mergeCell ref="G65:H65"/>
  </mergeCells>
  <conditionalFormatting sqref="J5:J36">
    <cfRule type="containsText" dxfId="55" priority="8" operator="containsText" text="Jose">
      <formula>NOT(ISERROR(SEARCH("Jose",J5)))</formula>
    </cfRule>
    <cfRule type="containsText" dxfId="54" priority="9" operator="containsText" text="Tzuny">
      <formula>NOT(ISERROR(SEARCH("Tzuny",J5)))</formula>
    </cfRule>
    <cfRule type="containsText" dxfId="53" priority="10" operator="containsText" text="Luciana">
      <formula>NOT(ISERROR(SEARCH("Luciana",J5)))</formula>
    </cfRule>
  </conditionalFormatting>
  <conditionalFormatting sqref="J46:J75">
    <cfRule type="containsText" dxfId="52" priority="27" operator="containsText" text="Jose">
      <formula>NOT(ISERROR(SEARCH("Jose",J46)))</formula>
    </cfRule>
    <cfRule type="containsText" dxfId="51" priority="28" operator="containsText" text="Tzuny">
      <formula>NOT(ISERROR(SEARCH("Tzuny",J46)))</formula>
    </cfRule>
    <cfRule type="containsText" dxfId="50" priority="29" operator="containsText" text="Luciana">
      <formula>NOT(ISERROR(SEARCH("Luciana",J46)))</formula>
    </cfRule>
  </conditionalFormatting>
  <conditionalFormatting sqref="J85">
    <cfRule type="containsText" dxfId="49" priority="50" operator="containsText" text="Jose">
      <formula>NOT(ISERROR(SEARCH("Jose",J85)))</formula>
    </cfRule>
    <cfRule type="containsText" dxfId="48" priority="51" operator="containsText" text="Tzuny">
      <formula>NOT(ISERROR(SEARCH("Tzuny",J85)))</formula>
    </cfRule>
    <cfRule type="containsText" dxfId="47" priority="52" operator="containsText" text="Luciana">
      <formula>NOT(ISERROR(SEARCH("Luciana",J85)))</formula>
    </cfRule>
  </conditionalFormatting>
  <conditionalFormatting sqref="J86:J91">
    <cfRule type="containsText" dxfId="46" priority="33" operator="containsText" text="Tzuny">
      <formula>NOT(ISERROR(SEARCH("Tzuny",J86)))</formula>
    </cfRule>
    <cfRule type="containsText" dxfId="45" priority="34" operator="containsText" text="Luciana">
      <formula>NOT(ISERROR(SEARCH("Luciana",J86)))</formula>
    </cfRule>
  </conditionalFormatting>
  <conditionalFormatting sqref="J89:J91">
    <cfRule type="containsText" dxfId="44" priority="35" operator="containsText" text="Jose">
      <formula>NOT(ISERROR(SEARCH("Jose",J89)))</formula>
    </cfRule>
  </conditionalFormatting>
  <conditionalFormatting sqref="J92:J101">
    <cfRule type="containsText" dxfId="43" priority="44" operator="containsText" text="Jose">
      <formula>NOT(ISERROR(SEARCH("Jose",J92)))</formula>
    </cfRule>
  </conditionalFormatting>
  <conditionalFormatting sqref="J92:J117">
    <cfRule type="containsText" dxfId="42" priority="42" operator="containsText" text="Tzuny">
      <formula>NOT(ISERROR(SEARCH("Tzuny",J92)))</formula>
    </cfRule>
    <cfRule type="containsText" dxfId="41" priority="43" operator="containsText" text="Luciana">
      <formula>NOT(ISERROR(SEARCH("Luciana",J92)))</formula>
    </cfRule>
  </conditionalFormatting>
  <conditionalFormatting sqref="J102:J106">
    <cfRule type="containsText" dxfId="40" priority="41" operator="containsText" text="Jose">
      <formula>NOT(ISERROR(SEARCH("Jose",J102)))</formula>
    </cfRule>
  </conditionalFormatting>
  <conditionalFormatting sqref="J107:J110">
    <cfRule type="containsText" dxfId="39" priority="59" operator="containsText" text="Jose">
      <formula>NOT(ISERROR(SEARCH("Jose",J107)))</formula>
    </cfRule>
  </conditionalFormatting>
  <conditionalFormatting sqref="J127 J155:J176">
    <cfRule type="containsText" dxfId="38" priority="75" operator="containsText" text="Jose">
      <formula>NOT(ISERROR(SEARCH("Jose",J127)))</formula>
    </cfRule>
  </conditionalFormatting>
  <conditionalFormatting sqref="J127">
    <cfRule type="containsText" dxfId="37" priority="76" operator="containsText" text="Tzuny">
      <formula>NOT(ISERROR(SEARCH("Tzuny",J127)))</formula>
    </cfRule>
    <cfRule type="containsText" dxfId="36" priority="77" operator="containsText" text="Luciana">
      <formula>NOT(ISERROR(SEARCH("Luciana",J127)))</formula>
    </cfRule>
  </conditionalFormatting>
  <conditionalFormatting sqref="J128:J145">
    <cfRule type="containsText" dxfId="35" priority="65" operator="containsText" text="Tzuny">
      <formula>NOT(ISERROR(SEARCH("Tzuny",J128)))</formula>
    </cfRule>
    <cfRule type="containsText" dxfId="34" priority="66" operator="containsText" text="Luciana">
      <formula>NOT(ISERROR(SEARCH("Luciana",J128)))</formula>
    </cfRule>
  </conditionalFormatting>
  <conditionalFormatting sqref="J130:J140">
    <cfRule type="containsText" dxfId="33" priority="71" operator="containsText" text="Jose">
      <formula>NOT(ISERROR(SEARCH("Jose",J130)))</formula>
    </cfRule>
  </conditionalFormatting>
  <conditionalFormatting sqref="J141:J145">
    <cfRule type="containsText" dxfId="32" priority="64" operator="containsText" text="Jose">
      <formula>NOT(ISERROR(SEARCH("Jose",J141)))</formula>
    </cfRule>
  </conditionalFormatting>
  <conditionalFormatting sqref="J155:J176">
    <cfRule type="containsText" dxfId="31" priority="91" operator="containsText" text="Tzuny">
      <formula>NOT(ISERROR(SEARCH("Tzuny",J155)))</formula>
    </cfRule>
    <cfRule type="containsText" dxfId="30" priority="92" operator="containsText" text="Luciana">
      <formula>NOT(ISERROR(SEARCH("Luciana",J155)))</formula>
    </cfRule>
  </conditionalFormatting>
  <conditionalFormatting sqref="J188:J197">
    <cfRule type="containsText" dxfId="29" priority="5" operator="containsText" text="Jose">
      <formula>NOT(ISERROR(SEARCH("Jose",J188)))</formula>
    </cfRule>
  </conditionalFormatting>
  <conditionalFormatting sqref="J188:J224">
    <cfRule type="containsText" dxfId="28" priority="3" operator="containsText" text="Tzuny">
      <formula>NOT(ISERROR(SEARCH("Tzuny",J188)))</formula>
    </cfRule>
  </conditionalFormatting>
  <conditionalFormatting sqref="J198:J199 J201:J202">
    <cfRule type="containsText" dxfId="27" priority="4" operator="containsText" text="Luciana">
      <formula>NOT(ISERROR(SEARCH("Luciana",J198)))</formula>
    </cfRule>
  </conditionalFormatting>
  <conditionalFormatting sqref="J200">
    <cfRule type="containsText" dxfId="26" priority="2" operator="containsText" text="Jose">
      <formula>NOT(ISERROR(SEARCH("Jose",J200)))</formula>
    </cfRule>
  </conditionalFormatting>
  <conditionalFormatting sqref="J203:J207">
    <cfRule type="containsText" dxfId="25" priority="1" operator="containsText" text="Jose">
      <formula>NOT(ISERROR(SEARCH("Jose",J203)))</formula>
    </cfRule>
  </conditionalFormatting>
  <conditionalFormatting sqref="J206:J209">
    <cfRule type="containsText" dxfId="24" priority="6" operator="containsText" text="Luciana">
      <formula>NOT(ISERROR(SEARCH("Luciana",J206)))</formula>
    </cfRule>
  </conditionalFormatting>
  <conditionalFormatting sqref="J210:J224">
    <cfRule type="containsText" dxfId="23" priority="7" operator="containsText" text="Jose">
      <formula>NOT(ISERROR(SEARCH("Jose",J210)))</formula>
    </cfRule>
  </conditionalFormatting>
  <conditionalFormatting sqref="J233:J242">
    <cfRule type="containsText" dxfId="22" priority="17" operator="containsText" text="Jose">
      <formula>NOT(ISERROR(SEARCH("Jose",J233)))</formula>
    </cfRule>
  </conditionalFormatting>
  <conditionalFormatting sqref="J233:J269">
    <cfRule type="containsText" dxfId="21" priority="15" operator="containsText" text="Tzuny">
      <formula>NOT(ISERROR(SEARCH("Tzuny",J233)))</formula>
    </cfRule>
  </conditionalFormatting>
  <conditionalFormatting sqref="J243:J244 J246:J247">
    <cfRule type="containsText" dxfId="20" priority="16" operator="containsText" text="Luciana">
      <formula>NOT(ISERROR(SEARCH("Luciana",J243)))</formula>
    </cfRule>
  </conditionalFormatting>
  <conditionalFormatting sqref="J245">
    <cfRule type="containsText" dxfId="19" priority="13" operator="containsText" text="Jose">
      <formula>NOT(ISERROR(SEARCH("Jose",J245)))</formula>
    </cfRule>
  </conditionalFormatting>
  <conditionalFormatting sqref="J248:J252">
    <cfRule type="containsText" dxfId="18" priority="11" operator="containsText" text="Jose">
      <formula>NOT(ISERROR(SEARCH("Jose",J248)))</formula>
    </cfRule>
  </conditionalFormatting>
  <conditionalFormatting sqref="J251:J254">
    <cfRule type="containsText" dxfId="17" priority="18" operator="containsText" text="Luciana">
      <formula>NOT(ISERROR(SEARCH("Luciana",J251)))</formula>
    </cfRule>
  </conditionalFormatting>
  <conditionalFormatting sqref="J255:J269">
    <cfRule type="containsText" dxfId="16" priority="19" operator="containsText" text="Jose">
      <formula>NOT(ISERROR(SEARCH("Jose",J255)))</formula>
    </cfRule>
  </conditionalFormatting>
  <conditionalFormatting sqref="J278:J287">
    <cfRule type="containsText" dxfId="15" priority="40" operator="containsText" text="Jose">
      <formula>NOT(ISERROR(SEARCH("Jose",J278)))</formula>
    </cfRule>
  </conditionalFormatting>
  <conditionalFormatting sqref="J278:J314">
    <cfRule type="containsText" dxfId="14" priority="38" operator="containsText" text="Tzuny">
      <formula>NOT(ISERROR(SEARCH("Tzuny",J278)))</formula>
    </cfRule>
  </conditionalFormatting>
  <conditionalFormatting sqref="J288:J289 J291:J292">
    <cfRule type="containsText" dxfId="13" priority="39" operator="containsText" text="Luciana">
      <formula>NOT(ISERROR(SEARCH("Luciana",J288)))</formula>
    </cfRule>
  </conditionalFormatting>
  <conditionalFormatting sqref="J290">
    <cfRule type="containsText" dxfId="12" priority="36" operator="containsText" text="Jose">
      <formula>NOT(ISERROR(SEARCH("Jose",J290)))</formula>
    </cfRule>
  </conditionalFormatting>
  <conditionalFormatting sqref="J293:J295">
    <cfRule type="containsText" dxfId="11" priority="37" operator="containsText" text="Jose">
      <formula>NOT(ISERROR(SEARCH("Jose",J293)))</formula>
    </cfRule>
  </conditionalFormatting>
  <conditionalFormatting sqref="J296:J299">
    <cfRule type="containsText" dxfId="10" priority="54" operator="containsText" text="Luciana">
      <formula>NOT(ISERROR(SEARCH("Luciana",J296)))</formula>
    </cfRule>
  </conditionalFormatting>
  <conditionalFormatting sqref="J297">
    <cfRule type="containsText" dxfId="9" priority="32" operator="containsText" text="Jose">
      <formula>NOT(ISERROR(SEARCH("Jose",J297)))</formula>
    </cfRule>
  </conditionalFormatting>
  <conditionalFormatting sqref="J300:J314">
    <cfRule type="containsText" dxfId="8" priority="55" operator="containsText" text="Jose">
      <formula>NOT(ISERROR(SEARCH("Jose",J300)))</formula>
    </cfRule>
  </conditionalFormatting>
  <conditionalFormatting sqref="J323:J336 J342:J353">
    <cfRule type="containsText" dxfId="7" priority="102" operator="containsText" text="Jose">
      <formula>NOT(ISERROR(SEARCH("Jose",J323)))</formula>
    </cfRule>
  </conditionalFormatting>
  <conditionalFormatting sqref="J323:J353">
    <cfRule type="containsText" dxfId="6" priority="67" operator="containsText" text="Tzuny">
      <formula>NOT(ISERROR(SEARCH("Tzuny",J323)))</formula>
    </cfRule>
  </conditionalFormatting>
  <conditionalFormatting sqref="J337:J341">
    <cfRule type="containsText" dxfId="5" priority="68" operator="containsText" text="Luciana">
      <formula>NOT(ISERROR(SEARCH("Luciana",J337)))</formula>
    </cfRule>
  </conditionalFormatting>
  <conditionalFormatting sqref="J362:J381">
    <cfRule type="containsText" dxfId="4" priority="78" operator="containsText" text="Tzuny">
      <formula>NOT(ISERROR(SEARCH("Tzuny",J362)))</formula>
    </cfRule>
    <cfRule type="containsText" dxfId="3" priority="79" operator="containsText" text="Luciana">
      <formula>NOT(ISERROR(SEARCH("Luciana",J362)))</formula>
    </cfRule>
  </conditionalFormatting>
  <conditionalFormatting sqref="J365">
    <cfRule type="containsText" dxfId="2" priority="89" operator="containsText" text="Jose">
      <formula>NOT(ISERROR(SEARCH("Jose",J365)))</formula>
    </cfRule>
  </conditionalFormatting>
  <conditionalFormatting sqref="J367:J368">
    <cfRule type="containsText" dxfId="1" priority="83" operator="containsText" text="Jose">
      <formula>NOT(ISERROR(SEARCH("Jose",J367)))</formula>
    </cfRule>
  </conditionalFormatting>
  <conditionalFormatting sqref="J371">
    <cfRule type="containsText" dxfId="0" priority="80" operator="containsText" text="Jose">
      <formula>NOT(ISERROR(SEARCH("Jose",J371)))</formula>
    </cfRule>
  </conditionalFormatting>
  <dataValidations count="8">
    <dataValidation type="list" allowBlank="1" showInputMessage="1" showErrorMessage="1" sqref="D127:D145 D362:D385 D155:D176 D323:D352 D354:D357 D278:D310 D312:D318 D85:D117 D5:D36 D233:D265 D267:D273 D46:D75 D188:D220 D222:D228" xr:uid="{CDF8B5A9-5BFD-483F-A8D6-5D47ECD403CF}">
      <formula1>"Individual, Familiar, Pareja"</formula1>
    </dataValidation>
    <dataValidation type="list" allowBlank="1" showInputMessage="1" showErrorMessage="1" sqref="B354 B382 B315 B270 B225" xr:uid="{A6556AA5-E223-4C2F-BCA3-DF402D871DD2}">
      <formula1>"Agudo, Cronico"</formula1>
    </dataValidation>
    <dataValidation type="list" allowBlank="1" showInputMessage="1" showErrorMessage="1" sqref="I354 I382 I315 I270 I225" xr:uid="{0A663590-E5B5-4A11-A5A0-4D983213F5E1}">
      <formula1>"Luciana, Shanely"</formula1>
    </dataValidation>
    <dataValidation type="list" allowBlank="1" showInputMessage="1" showErrorMessage="1" sqref="B355:B357 B362:B381 B383:B385 B327:B332 B323:B325 B334:B337 B340:B352 B316:B318 B298:B310 B312:B314 B282:B288 B278:B280 B292:B295 B290 B271:B273 B253:B265 B267:B269 B237:B243 B233:B235 B247:B250 B245 B226:B228 B208:B220 B222:B224 B192:B198 B188:B190 B202:B205 B200" xr:uid="{73AC9B10-A855-46BA-8EF4-0B97B376008E}">
      <formula1>"Agudo, Cronico, Adicto"</formula1>
    </dataValidation>
    <dataValidation type="list" allowBlank="1" showInputMessage="1" showErrorMessage="1" sqref="J323:J353 J362:J381 J155:J176 J127:J145 J85:J117 J278:J314 J5:J36 J233:J269 J46:J75 J188:J224" xr:uid="{E711C881-3DD1-41B6-9979-6FE1504EB90A}">
      <formula1>"Jose, Tzuny"</formula1>
    </dataValidation>
    <dataValidation type="list" allowBlank="1" showInputMessage="1" showErrorMessage="1" sqref="B333 B326 B338:B339 B281 B296:B297 B289 B291 B236 B251:B252 B244 B246 B191 B206:B207 B199 B201" xr:uid="{0803C085-B227-494A-AFD8-57BE7FFC15EE}">
      <formula1>"Cronico, Agudo, Adicto"</formula1>
    </dataValidation>
    <dataValidation type="list" allowBlank="1" showInputMessage="1" showErrorMessage="1" sqref="I127:I145 I85:I117 I5:I36 I46:I75" xr:uid="{48ED4182-D583-4722-ACDD-C50257B797C8}">
      <formula1>"Primera, Seguimiento"</formula1>
    </dataValidation>
    <dataValidation type="list" allowBlank="1" showInputMessage="1" showErrorMessage="1" sqref="F5:F36 F46:F75" xr:uid="{6AD43E04-ABC5-4837-99E9-582712C4DD03}">
      <formula1>"Efectivo, Transferencia, Deposito, Tarjeta"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E4320-3105-4B6D-8B25-9E2E5BC63660}">
  <sheetPr codeName="Hoja3"/>
  <dimension ref="A1:E33"/>
  <sheetViews>
    <sheetView showGridLines="0" zoomScale="130" zoomScaleNormal="130" workbookViewId="0">
      <selection activeCell="B6" sqref="B6"/>
    </sheetView>
  </sheetViews>
  <sheetFormatPr baseColWidth="10" defaultRowHeight="14.4" x14ac:dyDescent="0.3"/>
  <cols>
    <col min="2" max="3" width="11.6640625" style="47" bestFit="1" customWidth="1"/>
    <col min="4" max="4" width="15.33203125" style="45" customWidth="1"/>
    <col min="5" max="5" width="11.6640625" style="46" bestFit="1" customWidth="1"/>
  </cols>
  <sheetData>
    <row r="1" spans="1:5" ht="16.2" thickBot="1" x14ac:dyDescent="0.35">
      <c r="A1" s="333" t="s">
        <v>104</v>
      </c>
      <c r="B1" s="333"/>
      <c r="C1" s="333"/>
      <c r="D1" s="333"/>
      <c r="E1" s="333"/>
    </row>
    <row r="2" spans="1:5" ht="16.2" thickBot="1" x14ac:dyDescent="0.35">
      <c r="A2" s="57" t="s">
        <v>102</v>
      </c>
      <c r="B2" s="58" t="s">
        <v>19</v>
      </c>
      <c r="C2" s="59" t="s">
        <v>41</v>
      </c>
      <c r="D2" s="60" t="s">
        <v>54</v>
      </c>
      <c r="E2" s="61" t="s">
        <v>55</v>
      </c>
    </row>
    <row r="3" spans="1:5" x14ac:dyDescent="0.3">
      <c r="A3" s="62" t="s">
        <v>42</v>
      </c>
      <c r="B3" s="63">
        <f>'CONSULTAS DR.'!H184</f>
        <v>10</v>
      </c>
      <c r="C3" s="63">
        <f>'CONSULTAS DR.'!H183</f>
        <v>21</v>
      </c>
      <c r="D3" s="64">
        <f>'CONSULTAS DR.'!D182</f>
        <v>21200</v>
      </c>
      <c r="E3" s="65">
        <f>(D3-20500)/ABS(20500)</f>
        <v>3.4146341463414637E-2</v>
      </c>
    </row>
    <row r="4" spans="1:5" x14ac:dyDescent="0.3">
      <c r="A4" s="66" t="s">
        <v>43</v>
      </c>
      <c r="B4" s="67">
        <f>'CONSULTAS DR.'!H145</f>
        <v>8</v>
      </c>
      <c r="C4" s="67">
        <f>'CONSULTAS DR.'!H144</f>
        <v>22</v>
      </c>
      <c r="D4" s="68">
        <f>'CONSULTAS DR.'!D143</f>
        <v>22150</v>
      </c>
      <c r="E4" s="69">
        <f>(D4-D3)/ABS(D3)</f>
        <v>4.4811320754716978E-2</v>
      </c>
    </row>
    <row r="5" spans="1:5" x14ac:dyDescent="0.3">
      <c r="A5" s="66" t="s">
        <v>44</v>
      </c>
      <c r="B5" s="67"/>
      <c r="C5" s="67"/>
      <c r="D5" s="68"/>
      <c r="E5" s="69">
        <f t="shared" ref="E5:E14" si="0">(D5-D4)/ABS(D4)</f>
        <v>-1</v>
      </c>
    </row>
    <row r="6" spans="1:5" x14ac:dyDescent="0.3">
      <c r="A6" s="66" t="s">
        <v>45</v>
      </c>
      <c r="B6" s="67"/>
      <c r="C6" s="67"/>
      <c r="D6" s="68"/>
      <c r="E6" s="69" t="e">
        <f t="shared" si="0"/>
        <v>#DIV/0!</v>
      </c>
    </row>
    <row r="7" spans="1:5" x14ac:dyDescent="0.3">
      <c r="A7" s="66" t="s">
        <v>46</v>
      </c>
      <c r="B7" s="67"/>
      <c r="C7" s="67"/>
      <c r="D7" s="68"/>
      <c r="E7" s="69" t="e">
        <f t="shared" si="0"/>
        <v>#DIV/0!</v>
      </c>
    </row>
    <row r="8" spans="1:5" x14ac:dyDescent="0.3">
      <c r="A8" s="66" t="s">
        <v>47</v>
      </c>
      <c r="B8" s="67"/>
      <c r="C8" s="67"/>
      <c r="D8" s="68"/>
      <c r="E8" s="69" t="e">
        <f t="shared" si="0"/>
        <v>#DIV/0!</v>
      </c>
    </row>
    <row r="9" spans="1:5" x14ac:dyDescent="0.3">
      <c r="A9" s="66" t="s">
        <v>48</v>
      </c>
      <c r="B9" s="67"/>
      <c r="C9" s="67"/>
      <c r="D9" s="68"/>
      <c r="E9" s="69" t="e">
        <f>(D9-D8)/ABS(D8)</f>
        <v>#DIV/0!</v>
      </c>
    </row>
    <row r="10" spans="1:5" x14ac:dyDescent="0.3">
      <c r="A10" s="66" t="s">
        <v>49</v>
      </c>
      <c r="B10" s="67"/>
      <c r="C10" s="67"/>
      <c r="D10" s="68"/>
      <c r="E10" s="69" t="e">
        <f t="shared" si="0"/>
        <v>#DIV/0!</v>
      </c>
    </row>
    <row r="11" spans="1:5" x14ac:dyDescent="0.3">
      <c r="A11" s="66" t="s">
        <v>50</v>
      </c>
      <c r="B11" s="67"/>
      <c r="C11" s="67"/>
      <c r="D11" s="68"/>
      <c r="E11" s="69" t="e">
        <f t="shared" si="0"/>
        <v>#DIV/0!</v>
      </c>
    </row>
    <row r="12" spans="1:5" x14ac:dyDescent="0.3">
      <c r="A12" s="66" t="s">
        <v>51</v>
      </c>
      <c r="B12" s="67"/>
      <c r="C12" s="67"/>
      <c r="D12" s="68"/>
      <c r="E12" s="69" t="e">
        <f t="shared" si="0"/>
        <v>#DIV/0!</v>
      </c>
    </row>
    <row r="13" spans="1:5" x14ac:dyDescent="0.3">
      <c r="A13" s="66" t="s">
        <v>52</v>
      </c>
      <c r="B13" s="67"/>
      <c r="C13" s="67"/>
      <c r="D13" s="68"/>
      <c r="E13" s="69" t="e">
        <f t="shared" si="0"/>
        <v>#DIV/0!</v>
      </c>
    </row>
    <row r="14" spans="1:5" ht="15" thickBot="1" x14ac:dyDescent="0.35">
      <c r="A14" s="70" t="s">
        <v>53</v>
      </c>
      <c r="B14" s="71"/>
      <c r="C14" s="71"/>
      <c r="D14" s="72"/>
      <c r="E14" s="73" t="e">
        <f t="shared" si="0"/>
        <v>#DIV/0!</v>
      </c>
    </row>
    <row r="15" spans="1:5" ht="16.2" thickBot="1" x14ac:dyDescent="0.35">
      <c r="A15" s="74"/>
      <c r="B15" s="76">
        <f>SUM(B3:B14)</f>
        <v>18</v>
      </c>
      <c r="C15" s="77">
        <f>SUM(C3:C14)</f>
        <v>43</v>
      </c>
      <c r="D15" s="78">
        <f>SUM(D3:D14)</f>
        <v>43350</v>
      </c>
      <c r="E15" s="75"/>
    </row>
    <row r="19" spans="1:5" ht="16.2" thickBot="1" x14ac:dyDescent="0.35">
      <c r="A19" s="333" t="s">
        <v>103</v>
      </c>
      <c r="B19" s="333"/>
      <c r="C19" s="333"/>
      <c r="D19" s="333"/>
      <c r="E19" s="333"/>
    </row>
    <row r="20" spans="1:5" ht="16.2" thickBot="1" x14ac:dyDescent="0.35">
      <c r="A20" s="57" t="s">
        <v>102</v>
      </c>
      <c r="B20" s="58" t="s">
        <v>19</v>
      </c>
      <c r="C20" s="59" t="s">
        <v>41</v>
      </c>
      <c r="D20" s="60" t="s">
        <v>54</v>
      </c>
      <c r="E20" s="61" t="s">
        <v>55</v>
      </c>
    </row>
    <row r="21" spans="1:5" x14ac:dyDescent="0.3">
      <c r="A21" s="62" t="s">
        <v>42</v>
      </c>
      <c r="B21" s="63">
        <f>'CONSULTAS PSICOLOGICAS'!G179</f>
        <v>9</v>
      </c>
      <c r="C21" s="63">
        <f>'CONSULTAS PSICOLOGICAS'!G180</f>
        <v>13</v>
      </c>
      <c r="D21" s="64">
        <f>'CONSULTAS PSICOLOGICAS'!E177</f>
        <v>6270</v>
      </c>
      <c r="E21" s="65">
        <f>(D21-3135)/ABS(3135)</f>
        <v>1</v>
      </c>
    </row>
    <row r="22" spans="1:5" x14ac:dyDescent="0.3">
      <c r="A22" s="66" t="s">
        <v>43</v>
      </c>
      <c r="B22" s="67">
        <f>'CONSULTAS PSICOLOGICAS'!G148</f>
        <v>7</v>
      </c>
      <c r="C22" s="67">
        <f>'CONSULTAS PSICOLOGICAS'!G149</f>
        <v>12</v>
      </c>
      <c r="D22" s="68">
        <f>'CONSULTAS PSICOLOGICAS'!E146</f>
        <v>5580</v>
      </c>
      <c r="E22" s="69">
        <f t="shared" ref="E22:E32" si="1">(D22-D21)/ABS(D21)</f>
        <v>-0.11004784688995216</v>
      </c>
    </row>
    <row r="23" spans="1:5" x14ac:dyDescent="0.3">
      <c r="A23" s="66" t="s">
        <v>44</v>
      </c>
      <c r="B23" s="67"/>
      <c r="C23" s="67"/>
      <c r="D23" s="68"/>
      <c r="E23" s="69">
        <f t="shared" si="1"/>
        <v>-1</v>
      </c>
    </row>
    <row r="24" spans="1:5" x14ac:dyDescent="0.3">
      <c r="A24" s="66" t="s">
        <v>45</v>
      </c>
      <c r="B24" s="67"/>
      <c r="C24" s="67"/>
      <c r="D24" s="68"/>
      <c r="E24" s="69" t="e">
        <f t="shared" si="1"/>
        <v>#DIV/0!</v>
      </c>
    </row>
    <row r="25" spans="1:5" x14ac:dyDescent="0.3">
      <c r="A25" s="66" t="s">
        <v>46</v>
      </c>
      <c r="B25" s="67"/>
      <c r="C25" s="67"/>
      <c r="D25" s="68"/>
      <c r="E25" s="69" t="e">
        <f t="shared" si="1"/>
        <v>#DIV/0!</v>
      </c>
    </row>
    <row r="26" spans="1:5" x14ac:dyDescent="0.3">
      <c r="A26" s="66" t="s">
        <v>47</v>
      </c>
      <c r="B26" s="67"/>
      <c r="C26" s="67"/>
      <c r="D26" s="68"/>
      <c r="E26" s="69" t="e">
        <f t="shared" si="1"/>
        <v>#DIV/0!</v>
      </c>
    </row>
    <row r="27" spans="1:5" x14ac:dyDescent="0.3">
      <c r="A27" s="66" t="s">
        <v>48</v>
      </c>
      <c r="B27" s="67"/>
      <c r="C27" s="67"/>
      <c r="D27" s="68"/>
      <c r="E27" s="69" t="e">
        <f t="shared" si="1"/>
        <v>#DIV/0!</v>
      </c>
    </row>
    <row r="28" spans="1:5" x14ac:dyDescent="0.3">
      <c r="A28" s="66" t="s">
        <v>49</v>
      </c>
      <c r="B28" s="67"/>
      <c r="C28" s="67"/>
      <c r="D28" s="68"/>
      <c r="E28" s="69" t="e">
        <f t="shared" si="1"/>
        <v>#DIV/0!</v>
      </c>
    </row>
    <row r="29" spans="1:5" x14ac:dyDescent="0.3">
      <c r="A29" s="66" t="s">
        <v>50</v>
      </c>
      <c r="B29" s="67"/>
      <c r="C29" s="67"/>
      <c r="D29" s="68"/>
      <c r="E29" s="69" t="e">
        <f t="shared" si="1"/>
        <v>#DIV/0!</v>
      </c>
    </row>
    <row r="30" spans="1:5" x14ac:dyDescent="0.3">
      <c r="A30" s="66" t="s">
        <v>51</v>
      </c>
      <c r="B30" s="67"/>
      <c r="C30" s="67"/>
      <c r="D30" s="68"/>
      <c r="E30" s="69" t="e">
        <f t="shared" si="1"/>
        <v>#DIV/0!</v>
      </c>
    </row>
    <row r="31" spans="1:5" x14ac:dyDescent="0.3">
      <c r="A31" s="66" t="s">
        <v>52</v>
      </c>
      <c r="B31" s="67"/>
      <c r="C31" s="67"/>
      <c r="D31" s="68"/>
      <c r="E31" s="69" t="e">
        <f t="shared" si="1"/>
        <v>#DIV/0!</v>
      </c>
    </row>
    <row r="32" spans="1:5" ht="15" thickBot="1" x14ac:dyDescent="0.35">
      <c r="A32" s="70" t="s">
        <v>53</v>
      </c>
      <c r="B32" s="71"/>
      <c r="C32" s="71"/>
      <c r="D32" s="72"/>
      <c r="E32" s="73" t="e">
        <f t="shared" si="1"/>
        <v>#DIV/0!</v>
      </c>
    </row>
    <row r="33" spans="1:5" ht="16.2" thickBot="1" x14ac:dyDescent="0.35">
      <c r="A33" s="74"/>
      <c r="B33" s="76">
        <f>SUM(B21:B32)</f>
        <v>16</v>
      </c>
      <c r="C33" s="77">
        <f>SUM(C21:C32)</f>
        <v>25</v>
      </c>
      <c r="D33" s="78">
        <f>SUM(D21:D32)</f>
        <v>11850</v>
      </c>
      <c r="E33" s="75"/>
    </row>
  </sheetData>
  <mergeCells count="2">
    <mergeCell ref="A1:E1"/>
    <mergeCell ref="A19:E19"/>
  </mergeCells>
  <phoneticPr fontId="1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7C6F7-09F4-4511-A379-C1D78CED6449}">
  <sheetPr codeName="Hoja4"/>
  <dimension ref="A1:L202"/>
  <sheetViews>
    <sheetView showGridLines="0" zoomScale="115" zoomScaleNormal="115" workbookViewId="0">
      <selection activeCell="A7" sqref="A7"/>
    </sheetView>
  </sheetViews>
  <sheetFormatPr baseColWidth="10" defaultRowHeight="14.4" x14ac:dyDescent="0.3"/>
  <cols>
    <col min="3" max="3" width="20.6640625" customWidth="1"/>
    <col min="4" max="4" width="13.5546875" customWidth="1"/>
    <col min="7" max="7" width="15.5546875" customWidth="1"/>
  </cols>
  <sheetData>
    <row r="1" spans="1:8" ht="24.6" x14ac:dyDescent="0.3">
      <c r="A1" s="17"/>
      <c r="B1" s="296" t="s">
        <v>7</v>
      </c>
      <c r="C1" s="299"/>
      <c r="D1" s="299"/>
      <c r="E1" s="299"/>
      <c r="F1" s="299"/>
    </row>
    <row r="2" spans="1:8" ht="17.399999999999999" x14ac:dyDescent="0.3">
      <c r="A2" s="50"/>
      <c r="B2" s="294" t="s">
        <v>519</v>
      </c>
      <c r="C2" s="342"/>
      <c r="D2" s="342"/>
      <c r="E2" s="342"/>
      <c r="F2" s="342"/>
      <c r="G2" s="48"/>
    </row>
    <row r="3" spans="1:8" ht="18" thickBot="1" x14ac:dyDescent="0.35">
      <c r="A3" s="49"/>
      <c r="B3" s="336" t="s">
        <v>8</v>
      </c>
      <c r="C3" s="299"/>
      <c r="D3" s="299"/>
      <c r="E3" s="299"/>
      <c r="F3" s="299"/>
    </row>
    <row r="4" spans="1:8" ht="31.8" thickBot="1" x14ac:dyDescent="0.35">
      <c r="A4" s="18" t="s">
        <v>0</v>
      </c>
      <c r="B4" s="4" t="s">
        <v>88</v>
      </c>
      <c r="C4" s="5" t="s">
        <v>2</v>
      </c>
      <c r="D4" s="6" t="s">
        <v>3</v>
      </c>
      <c r="E4" s="7" t="s">
        <v>4</v>
      </c>
      <c r="F4" s="300" t="s">
        <v>5</v>
      </c>
      <c r="G4" s="301"/>
    </row>
    <row r="5" spans="1:8" x14ac:dyDescent="0.3">
      <c r="A5" s="116">
        <v>46146</v>
      </c>
      <c r="B5" s="117" t="s">
        <v>36</v>
      </c>
      <c r="C5" s="117" t="s">
        <v>66</v>
      </c>
      <c r="D5" s="176">
        <v>300</v>
      </c>
      <c r="E5" s="94" t="s">
        <v>18</v>
      </c>
      <c r="F5" s="343" t="s">
        <v>520</v>
      </c>
      <c r="G5" s="344"/>
    </row>
    <row r="6" spans="1:8" x14ac:dyDescent="0.3">
      <c r="A6" s="158">
        <v>46147</v>
      </c>
      <c r="B6" s="141" t="s">
        <v>36</v>
      </c>
      <c r="C6" s="141" t="s">
        <v>522</v>
      </c>
      <c r="D6" s="177">
        <v>225</v>
      </c>
      <c r="E6" s="178" t="s">
        <v>18</v>
      </c>
      <c r="F6" s="345" t="s">
        <v>523</v>
      </c>
      <c r="G6" s="346"/>
      <c r="H6" s="111"/>
    </row>
    <row r="7" spans="1:8" x14ac:dyDescent="0.3">
      <c r="A7" s="13"/>
      <c r="B7" s="85"/>
      <c r="C7" s="32"/>
      <c r="D7" s="177"/>
      <c r="E7" s="85"/>
      <c r="F7" s="306"/>
      <c r="G7" s="339"/>
      <c r="H7" s="111"/>
    </row>
    <row r="8" spans="1:8" x14ac:dyDescent="0.3">
      <c r="A8" s="164"/>
      <c r="B8" s="107"/>
      <c r="C8" s="165"/>
      <c r="D8" s="166"/>
      <c r="E8" s="107"/>
      <c r="F8" s="306"/>
      <c r="G8" s="339"/>
    </row>
    <row r="9" spans="1:8" x14ac:dyDescent="0.3">
      <c r="A9" s="179"/>
      <c r="B9" s="141"/>
      <c r="C9" s="163"/>
      <c r="D9" s="166"/>
      <c r="E9" s="141"/>
      <c r="F9" s="306"/>
      <c r="G9" s="339"/>
    </row>
    <row r="10" spans="1:8" x14ac:dyDescent="0.3">
      <c r="A10" s="179"/>
      <c r="B10" s="141"/>
      <c r="C10" s="163"/>
      <c r="D10" s="166"/>
      <c r="E10" s="141"/>
      <c r="F10" s="167"/>
      <c r="G10" s="168"/>
    </row>
    <row r="11" spans="1:8" x14ac:dyDescent="0.3">
      <c r="A11" s="179"/>
      <c r="B11" s="141"/>
      <c r="C11" s="163"/>
      <c r="D11" s="166"/>
      <c r="E11" s="141"/>
      <c r="F11" s="167"/>
      <c r="G11" s="168"/>
    </row>
    <row r="12" spans="1:8" x14ac:dyDescent="0.3">
      <c r="A12" s="179"/>
      <c r="B12" s="141"/>
      <c r="C12" s="163"/>
      <c r="D12" s="166"/>
      <c r="E12" s="141"/>
      <c r="F12" s="167"/>
      <c r="G12" s="168"/>
    </row>
    <row r="13" spans="1:8" x14ac:dyDescent="0.3">
      <c r="A13" s="179"/>
      <c r="B13" s="141"/>
      <c r="C13" s="163"/>
      <c r="D13" s="166"/>
      <c r="E13" s="141"/>
      <c r="F13" s="167"/>
      <c r="G13" s="168"/>
    </row>
    <row r="14" spans="1:8" x14ac:dyDescent="0.3">
      <c r="A14" s="179"/>
      <c r="B14" s="141"/>
      <c r="C14" s="163"/>
      <c r="D14" s="166"/>
      <c r="E14" s="141"/>
      <c r="F14" s="167"/>
      <c r="G14" s="168"/>
    </row>
    <row r="15" spans="1:8" x14ac:dyDescent="0.3">
      <c r="A15" s="179"/>
      <c r="B15" s="141"/>
      <c r="C15" s="163"/>
      <c r="D15" s="166"/>
      <c r="E15" s="141"/>
      <c r="F15" s="167"/>
      <c r="G15" s="168"/>
    </row>
    <row r="16" spans="1:8" x14ac:dyDescent="0.3">
      <c r="A16" s="179"/>
      <c r="B16" s="141"/>
      <c r="C16" s="163"/>
      <c r="D16" s="166"/>
      <c r="E16" s="141"/>
      <c r="F16" s="167"/>
      <c r="G16" s="168"/>
    </row>
    <row r="17" spans="1:7" x14ac:dyDescent="0.3">
      <c r="A17" s="179"/>
      <c r="B17" s="141"/>
      <c r="C17" s="163"/>
      <c r="D17" s="166"/>
      <c r="E17" s="141"/>
      <c r="F17" s="167"/>
      <c r="G17" s="168"/>
    </row>
    <row r="18" spans="1:7" x14ac:dyDescent="0.3">
      <c r="A18" s="179"/>
      <c r="B18" s="141"/>
      <c r="C18" s="163"/>
      <c r="D18" s="166"/>
      <c r="E18" s="141"/>
      <c r="F18" s="167"/>
      <c r="G18" s="168"/>
    </row>
    <row r="19" spans="1:7" x14ac:dyDescent="0.3">
      <c r="A19" s="179"/>
      <c r="B19" s="141"/>
      <c r="C19" s="163"/>
      <c r="D19" s="166"/>
      <c r="E19" s="141"/>
      <c r="F19" s="167"/>
      <c r="G19" s="168"/>
    </row>
    <row r="20" spans="1:7" x14ac:dyDescent="0.3">
      <c r="A20" s="179"/>
      <c r="B20" s="141"/>
      <c r="C20" s="163"/>
      <c r="D20" s="166"/>
      <c r="E20" s="141"/>
      <c r="F20" s="167"/>
      <c r="G20" s="168"/>
    </row>
    <row r="21" spans="1:7" x14ac:dyDescent="0.3">
      <c r="A21" s="99"/>
      <c r="B21" s="141"/>
      <c r="C21" s="163"/>
      <c r="D21" s="109"/>
      <c r="E21" s="141"/>
      <c r="F21" s="365"/>
      <c r="G21" s="366"/>
    </row>
    <row r="22" spans="1:7" x14ac:dyDescent="0.3">
      <c r="A22" s="87"/>
      <c r="B22" s="110"/>
      <c r="C22" s="107"/>
      <c r="D22" s="108"/>
      <c r="E22" s="85"/>
      <c r="F22" s="303"/>
      <c r="G22" s="340"/>
    </row>
    <row r="23" spans="1:7" x14ac:dyDescent="0.3">
      <c r="A23" s="99"/>
      <c r="B23" s="15"/>
      <c r="C23" s="85"/>
      <c r="D23" s="93"/>
      <c r="E23" s="85"/>
      <c r="F23" s="303"/>
      <c r="G23" s="340"/>
    </row>
    <row r="24" spans="1:7" x14ac:dyDescent="0.3">
      <c r="A24" s="98"/>
      <c r="B24" s="15"/>
      <c r="C24" s="160"/>
      <c r="D24" s="109"/>
      <c r="E24" s="85"/>
      <c r="F24" s="306"/>
      <c r="G24" s="339"/>
    </row>
    <row r="25" spans="1:7" x14ac:dyDescent="0.3">
      <c r="A25" s="98"/>
      <c r="B25" s="15"/>
      <c r="C25" s="160"/>
      <c r="D25" s="109"/>
      <c r="E25" s="85"/>
      <c r="F25" s="306"/>
      <c r="G25" s="339"/>
    </row>
    <row r="26" spans="1:7" x14ac:dyDescent="0.3">
      <c r="A26" s="98"/>
      <c r="B26" s="15"/>
      <c r="C26" s="85"/>
      <c r="D26" s="108"/>
      <c r="E26" s="85"/>
      <c r="F26" s="303"/>
      <c r="G26" s="340"/>
    </row>
    <row r="27" spans="1:7" x14ac:dyDescent="0.3">
      <c r="A27" s="112"/>
      <c r="B27" s="85"/>
      <c r="C27" s="85"/>
      <c r="D27" s="37"/>
      <c r="E27" s="32"/>
      <c r="F27" s="303"/>
      <c r="G27" s="340"/>
    </row>
    <row r="28" spans="1:7" x14ac:dyDescent="0.3">
      <c r="A28" s="112"/>
      <c r="B28" s="85"/>
      <c r="C28" s="85"/>
      <c r="D28" s="37"/>
      <c r="E28" s="32"/>
      <c r="F28" s="303"/>
      <c r="G28" s="340"/>
    </row>
    <row r="29" spans="1:7" ht="15" thickBot="1" x14ac:dyDescent="0.35">
      <c r="A29" s="113"/>
      <c r="B29" s="105"/>
      <c r="C29" s="105"/>
      <c r="D29" s="114"/>
      <c r="E29" s="115"/>
      <c r="F29" s="305">
        <v>0</v>
      </c>
      <c r="G29" s="341"/>
    </row>
    <row r="30" spans="1:7" x14ac:dyDescent="0.3">
      <c r="D30" s="82">
        <f>SUM(D5:D29)</f>
        <v>525</v>
      </c>
    </row>
    <row r="31" spans="1:7" x14ac:dyDescent="0.3">
      <c r="D31" s="82"/>
    </row>
    <row r="32" spans="1:7" ht="17.399999999999999" x14ac:dyDescent="0.3">
      <c r="A32" s="50"/>
      <c r="B32" s="294" t="s">
        <v>485</v>
      </c>
      <c r="C32" s="342"/>
      <c r="D32" s="342"/>
      <c r="E32" s="342"/>
      <c r="F32" s="342"/>
      <c r="G32" s="48"/>
    </row>
    <row r="33" spans="1:8" ht="18" thickBot="1" x14ac:dyDescent="0.35">
      <c r="A33" s="49"/>
      <c r="B33" s="336" t="s">
        <v>8</v>
      </c>
      <c r="C33" s="299"/>
      <c r="D33" s="299"/>
      <c r="E33" s="299"/>
      <c r="F33" s="299"/>
    </row>
    <row r="34" spans="1:8" ht="31.8" thickBot="1" x14ac:dyDescent="0.35">
      <c r="A34" s="18" t="s">
        <v>0</v>
      </c>
      <c r="B34" s="4" t="s">
        <v>88</v>
      </c>
      <c r="C34" s="5" t="s">
        <v>2</v>
      </c>
      <c r="D34" s="6" t="s">
        <v>3</v>
      </c>
      <c r="E34" s="7" t="s">
        <v>4</v>
      </c>
      <c r="F34" s="300" t="s">
        <v>5</v>
      </c>
      <c r="G34" s="301"/>
    </row>
    <row r="35" spans="1:8" x14ac:dyDescent="0.3">
      <c r="A35" s="116"/>
      <c r="B35" s="117"/>
      <c r="C35" s="117"/>
      <c r="D35" s="176"/>
      <c r="E35" s="94"/>
      <c r="F35" s="343"/>
      <c r="G35" s="344"/>
    </row>
    <row r="36" spans="1:8" x14ac:dyDescent="0.3">
      <c r="A36" s="158">
        <v>46126</v>
      </c>
      <c r="B36" s="141" t="s">
        <v>58</v>
      </c>
      <c r="C36" s="280" t="s">
        <v>486</v>
      </c>
      <c r="D36" s="282">
        <v>275</v>
      </c>
      <c r="E36" s="284" t="s">
        <v>18</v>
      </c>
      <c r="F36" s="345"/>
      <c r="G36" s="346"/>
      <c r="H36" s="111"/>
    </row>
    <row r="37" spans="1:8" x14ac:dyDescent="0.3">
      <c r="A37" s="13">
        <v>46132</v>
      </c>
      <c r="B37" s="85" t="s">
        <v>36</v>
      </c>
      <c r="C37" s="213" t="s">
        <v>493</v>
      </c>
      <c r="D37" s="282">
        <v>1250</v>
      </c>
      <c r="E37" s="215" t="s">
        <v>61</v>
      </c>
      <c r="F37" s="306" t="s">
        <v>494</v>
      </c>
      <c r="G37" s="339"/>
      <c r="H37" s="111"/>
    </row>
    <row r="38" spans="1:8" x14ac:dyDescent="0.3">
      <c r="A38" s="164">
        <v>46134</v>
      </c>
      <c r="B38" s="107" t="s">
        <v>58</v>
      </c>
      <c r="C38" s="219" t="s">
        <v>505</v>
      </c>
      <c r="D38" s="285">
        <v>400</v>
      </c>
      <c r="E38" s="228" t="s">
        <v>18</v>
      </c>
      <c r="F38" s="306"/>
      <c r="G38" s="339"/>
    </row>
    <row r="39" spans="1:8" x14ac:dyDescent="0.3">
      <c r="A39" s="179">
        <v>46136</v>
      </c>
      <c r="B39" s="141" t="s">
        <v>36</v>
      </c>
      <c r="C39" s="286" t="s">
        <v>207</v>
      </c>
      <c r="D39" s="285">
        <v>2500</v>
      </c>
      <c r="E39" s="280" t="s">
        <v>18</v>
      </c>
      <c r="F39" s="306" t="s">
        <v>507</v>
      </c>
      <c r="G39" s="339"/>
    </row>
    <row r="40" spans="1:8" ht="15" thickBot="1" x14ac:dyDescent="0.35">
      <c r="A40" s="113"/>
      <c r="B40" s="105"/>
      <c r="C40" s="105"/>
      <c r="D40" s="114"/>
      <c r="E40" s="115"/>
      <c r="F40" s="305">
        <v>0</v>
      </c>
      <c r="G40" s="341"/>
    </row>
    <row r="41" spans="1:8" x14ac:dyDescent="0.3">
      <c r="D41" s="82">
        <f>SUM(D35:D40)</f>
        <v>4425</v>
      </c>
    </row>
    <row r="42" spans="1:8" x14ac:dyDescent="0.3">
      <c r="D42" s="82"/>
    </row>
    <row r="43" spans="1:8" ht="17.399999999999999" x14ac:dyDescent="0.3">
      <c r="A43" s="50"/>
      <c r="B43" s="294" t="s">
        <v>166</v>
      </c>
      <c r="C43" s="342"/>
      <c r="D43" s="342"/>
      <c r="E43" s="342"/>
      <c r="F43" s="342"/>
      <c r="G43" s="48"/>
    </row>
    <row r="44" spans="1:8" ht="18" thickBot="1" x14ac:dyDescent="0.35">
      <c r="A44" s="49"/>
      <c r="B44" s="336" t="s">
        <v>8</v>
      </c>
      <c r="C44" s="299"/>
      <c r="D44" s="299"/>
      <c r="E44" s="299"/>
      <c r="F44" s="299"/>
    </row>
    <row r="45" spans="1:8" ht="31.2" x14ac:dyDescent="0.3">
      <c r="A45" s="18" t="s">
        <v>0</v>
      </c>
      <c r="B45" s="4" t="s">
        <v>88</v>
      </c>
      <c r="C45" s="5" t="s">
        <v>2</v>
      </c>
      <c r="D45" s="6" t="s">
        <v>3</v>
      </c>
      <c r="E45" s="7" t="s">
        <v>4</v>
      </c>
      <c r="F45" s="300" t="s">
        <v>5</v>
      </c>
      <c r="G45" s="301"/>
    </row>
    <row r="46" spans="1:8" x14ac:dyDescent="0.3">
      <c r="A46" s="13">
        <v>46025</v>
      </c>
      <c r="B46" s="15" t="s">
        <v>135</v>
      </c>
      <c r="C46" s="215" t="s">
        <v>268</v>
      </c>
      <c r="D46" s="227">
        <v>8232.16</v>
      </c>
      <c r="E46" s="215" t="s">
        <v>240</v>
      </c>
      <c r="F46" s="360"/>
      <c r="G46" s="361"/>
    </row>
    <row r="47" spans="1:8" x14ac:dyDescent="0.3">
      <c r="A47" s="209">
        <v>46027</v>
      </c>
      <c r="B47" s="210" t="s">
        <v>135</v>
      </c>
      <c r="C47" s="229" t="s">
        <v>269</v>
      </c>
      <c r="D47" s="227">
        <v>4947.13</v>
      </c>
      <c r="E47" s="215" t="s">
        <v>236</v>
      </c>
      <c r="F47" s="211"/>
      <c r="G47" s="212"/>
      <c r="H47" s="111"/>
    </row>
    <row r="48" spans="1:8" x14ac:dyDescent="0.3">
      <c r="A48" s="349">
        <v>46029</v>
      </c>
      <c r="B48" s="351" t="s">
        <v>135</v>
      </c>
      <c r="C48" s="353" t="s">
        <v>270</v>
      </c>
      <c r="D48" s="227">
        <v>8500</v>
      </c>
      <c r="E48" s="215" t="s">
        <v>236</v>
      </c>
      <c r="F48" s="359"/>
      <c r="G48" s="356"/>
      <c r="H48" s="111"/>
    </row>
    <row r="49" spans="1:7" x14ac:dyDescent="0.3">
      <c r="A49" s="350"/>
      <c r="B49" s="352"/>
      <c r="C49" s="354"/>
      <c r="D49" s="227">
        <v>11107</v>
      </c>
      <c r="E49" s="215" t="s">
        <v>170</v>
      </c>
      <c r="F49" s="357"/>
      <c r="G49" s="358"/>
    </row>
    <row r="50" spans="1:7" x14ac:dyDescent="0.3">
      <c r="A50" s="349">
        <v>46029</v>
      </c>
      <c r="B50" s="351" t="s">
        <v>137</v>
      </c>
      <c r="C50" s="353" t="s">
        <v>270</v>
      </c>
      <c r="D50" s="227">
        <v>820</v>
      </c>
      <c r="E50" s="215" t="s">
        <v>236</v>
      </c>
      <c r="F50" s="355">
        <f>SUM(D50:D51)</f>
        <v>840</v>
      </c>
      <c r="G50" s="356"/>
    </row>
    <row r="51" spans="1:7" x14ac:dyDescent="0.3">
      <c r="A51" s="350"/>
      <c r="B51" s="352"/>
      <c r="C51" s="354"/>
      <c r="D51" s="227">
        <v>20</v>
      </c>
      <c r="E51" s="215" t="s">
        <v>240</v>
      </c>
      <c r="F51" s="357"/>
      <c r="G51" s="358"/>
    </row>
    <row r="52" spans="1:7" x14ac:dyDescent="0.3">
      <c r="A52" s="13">
        <v>46030</v>
      </c>
      <c r="B52" s="15" t="s">
        <v>113</v>
      </c>
      <c r="C52" s="85" t="s">
        <v>261</v>
      </c>
      <c r="D52" s="208">
        <v>10000</v>
      </c>
      <c r="E52" s="85" t="s">
        <v>236</v>
      </c>
      <c r="F52" s="319"/>
      <c r="G52" s="319"/>
    </row>
    <row r="53" spans="1:7" x14ac:dyDescent="0.3">
      <c r="A53" s="13">
        <v>46031</v>
      </c>
      <c r="B53" s="15" t="s">
        <v>271</v>
      </c>
      <c r="C53" s="85" t="s">
        <v>272</v>
      </c>
      <c r="D53" s="208">
        <v>300</v>
      </c>
      <c r="E53" s="85" t="s">
        <v>273</v>
      </c>
      <c r="F53" s="362" t="s">
        <v>274</v>
      </c>
      <c r="G53" s="290"/>
    </row>
    <row r="54" spans="1:7" x14ac:dyDescent="0.3">
      <c r="A54" s="164">
        <v>46031</v>
      </c>
      <c r="B54" s="110" t="s">
        <v>135</v>
      </c>
      <c r="C54" s="228" t="s">
        <v>275</v>
      </c>
      <c r="D54" s="227">
        <v>5338.17</v>
      </c>
      <c r="E54" s="215" t="s">
        <v>236</v>
      </c>
      <c r="F54" s="345"/>
      <c r="G54" s="363"/>
    </row>
    <row r="55" spans="1:7" x14ac:dyDescent="0.3">
      <c r="A55" s="164">
        <v>46031</v>
      </c>
      <c r="B55" s="110" t="s">
        <v>135</v>
      </c>
      <c r="C55" s="228" t="s">
        <v>276</v>
      </c>
      <c r="D55" s="227">
        <v>3483.65</v>
      </c>
      <c r="E55" s="215" t="s">
        <v>236</v>
      </c>
      <c r="F55" s="364"/>
      <c r="G55" s="364"/>
    </row>
    <row r="56" spans="1:7" x14ac:dyDescent="0.3">
      <c r="A56" s="164">
        <v>46036</v>
      </c>
      <c r="B56" s="110" t="s">
        <v>277</v>
      </c>
      <c r="C56" s="228" t="s">
        <v>278</v>
      </c>
      <c r="D56" s="227">
        <v>12762.95</v>
      </c>
      <c r="E56" s="215" t="s">
        <v>279</v>
      </c>
      <c r="F56" s="362" t="s">
        <v>280</v>
      </c>
      <c r="G56" s="290"/>
    </row>
    <row r="57" spans="1:7" x14ac:dyDescent="0.3">
      <c r="A57" s="164">
        <v>46041</v>
      </c>
      <c r="B57" s="107" t="s">
        <v>281</v>
      </c>
      <c r="C57" s="219" t="s">
        <v>276</v>
      </c>
      <c r="D57" s="208">
        <v>1275</v>
      </c>
      <c r="E57" s="215" t="s">
        <v>170</v>
      </c>
      <c r="F57" s="303"/>
      <c r="G57" s="303"/>
    </row>
    <row r="58" spans="1:7" x14ac:dyDescent="0.3">
      <c r="A58" s="164">
        <v>46045</v>
      </c>
      <c r="B58" s="107" t="s">
        <v>282</v>
      </c>
      <c r="C58" s="219" t="s">
        <v>283</v>
      </c>
      <c r="D58" s="227">
        <v>3750</v>
      </c>
      <c r="E58" s="215" t="s">
        <v>170</v>
      </c>
      <c r="F58" s="304" t="s">
        <v>284</v>
      </c>
      <c r="G58" s="304"/>
    </row>
    <row r="59" spans="1:7" x14ac:dyDescent="0.3">
      <c r="A59" s="164">
        <v>46045</v>
      </c>
      <c r="B59" s="107" t="s">
        <v>137</v>
      </c>
      <c r="C59" s="219" t="s">
        <v>223</v>
      </c>
      <c r="D59" s="227">
        <v>285</v>
      </c>
      <c r="E59" s="215" t="s">
        <v>240</v>
      </c>
      <c r="F59" s="304" t="s">
        <v>285</v>
      </c>
      <c r="G59" s="304"/>
    </row>
    <row r="60" spans="1:7" x14ac:dyDescent="0.3">
      <c r="A60" s="164">
        <v>46048</v>
      </c>
      <c r="B60" s="107" t="s">
        <v>95</v>
      </c>
      <c r="C60" s="165" t="s">
        <v>200</v>
      </c>
      <c r="D60" s="208">
        <v>406</v>
      </c>
      <c r="E60" s="85" t="s">
        <v>240</v>
      </c>
      <c r="F60" s="303" t="s">
        <v>286</v>
      </c>
      <c r="G60" s="303"/>
    </row>
    <row r="61" spans="1:7" x14ac:dyDescent="0.3">
      <c r="A61" s="164">
        <v>46053</v>
      </c>
      <c r="B61" s="107" t="s">
        <v>137</v>
      </c>
      <c r="C61" s="219" t="s">
        <v>272</v>
      </c>
      <c r="D61" s="227">
        <v>420</v>
      </c>
      <c r="E61" s="215" t="s">
        <v>236</v>
      </c>
      <c r="F61" s="303" t="s">
        <v>287</v>
      </c>
      <c r="G61" s="303"/>
    </row>
    <row r="62" spans="1:7" x14ac:dyDescent="0.3">
      <c r="A62" s="164">
        <v>46053</v>
      </c>
      <c r="B62" s="107" t="s">
        <v>288</v>
      </c>
      <c r="C62" s="219" t="s">
        <v>272</v>
      </c>
      <c r="D62" s="227">
        <v>1500</v>
      </c>
      <c r="E62" s="215" t="s">
        <v>236</v>
      </c>
      <c r="F62" s="303" t="s">
        <v>289</v>
      </c>
      <c r="G62" s="303"/>
    </row>
    <row r="63" spans="1:7" x14ac:dyDescent="0.3">
      <c r="A63" s="164">
        <v>46053</v>
      </c>
      <c r="B63" s="107" t="s">
        <v>288</v>
      </c>
      <c r="C63" s="219" t="s">
        <v>272</v>
      </c>
      <c r="D63" s="227">
        <v>300</v>
      </c>
      <c r="E63" s="215" t="s">
        <v>236</v>
      </c>
      <c r="F63" s="306" t="s">
        <v>290</v>
      </c>
      <c r="G63" s="307"/>
    </row>
    <row r="64" spans="1:7" x14ac:dyDescent="0.3">
      <c r="A64" s="99"/>
      <c r="B64" s="15"/>
      <c r="C64" s="85"/>
      <c r="D64" s="93"/>
      <c r="E64" s="85"/>
      <c r="F64" s="303"/>
      <c r="G64" s="340"/>
    </row>
    <row r="65" spans="1:7" x14ac:dyDescent="0.3">
      <c r="A65" s="98"/>
      <c r="B65" s="15"/>
      <c r="C65" s="160"/>
      <c r="D65" s="109"/>
      <c r="E65" s="85"/>
      <c r="F65" s="306"/>
      <c r="G65" s="339"/>
    </row>
    <row r="66" spans="1:7" x14ac:dyDescent="0.3">
      <c r="A66" s="98"/>
      <c r="B66" s="15"/>
      <c r="C66" s="160"/>
      <c r="D66" s="109"/>
      <c r="E66" s="85"/>
      <c r="F66" s="306"/>
      <c r="G66" s="339"/>
    </row>
    <row r="67" spans="1:7" x14ac:dyDescent="0.3">
      <c r="A67" s="98"/>
      <c r="B67" s="15"/>
      <c r="C67" s="85"/>
      <c r="D67" s="108"/>
      <c r="E67" s="85"/>
      <c r="F67" s="303"/>
      <c r="G67" s="340"/>
    </row>
    <row r="68" spans="1:7" x14ac:dyDescent="0.3">
      <c r="A68" s="112"/>
      <c r="B68" s="85"/>
      <c r="C68" s="85"/>
      <c r="D68" s="37"/>
      <c r="E68" s="32"/>
      <c r="F68" s="303"/>
      <c r="G68" s="340"/>
    </row>
    <row r="69" spans="1:7" x14ac:dyDescent="0.3">
      <c r="A69" s="112"/>
      <c r="B69" s="85"/>
      <c r="C69" s="85"/>
      <c r="D69" s="37"/>
      <c r="E69" s="32"/>
      <c r="F69" s="303"/>
      <c r="G69" s="340"/>
    </row>
    <row r="70" spans="1:7" ht="15" thickBot="1" x14ac:dyDescent="0.35">
      <c r="A70" s="113"/>
      <c r="B70" s="105"/>
      <c r="C70" s="105"/>
      <c r="D70" s="114"/>
      <c r="E70" s="115"/>
      <c r="F70" s="305"/>
      <c r="G70" s="341"/>
    </row>
    <row r="71" spans="1:7" x14ac:dyDescent="0.3">
      <c r="D71" s="82">
        <f>SUM(D46:D70)</f>
        <v>73447.06</v>
      </c>
    </row>
    <row r="72" spans="1:7" x14ac:dyDescent="0.3">
      <c r="D72" s="82"/>
    </row>
    <row r="73" spans="1:7" x14ac:dyDescent="0.3">
      <c r="D73" s="43"/>
    </row>
    <row r="74" spans="1:7" x14ac:dyDescent="0.3">
      <c r="D74" s="43"/>
    </row>
    <row r="75" spans="1:7" x14ac:dyDescent="0.3">
      <c r="D75" s="43"/>
    </row>
    <row r="76" spans="1:7" x14ac:dyDescent="0.3">
      <c r="D76" s="43"/>
    </row>
    <row r="77" spans="1:7" x14ac:dyDescent="0.3">
      <c r="D77" s="43"/>
    </row>
    <row r="78" spans="1:7" x14ac:dyDescent="0.3">
      <c r="D78" s="43"/>
    </row>
    <row r="79" spans="1:7" x14ac:dyDescent="0.3">
      <c r="D79" s="43"/>
    </row>
    <row r="80" spans="1:7" x14ac:dyDescent="0.3">
      <c r="D80" s="43"/>
    </row>
    <row r="81" spans="4:4" x14ac:dyDescent="0.3">
      <c r="D81" s="43"/>
    </row>
    <row r="82" spans="4:4" x14ac:dyDescent="0.3">
      <c r="D82" s="43"/>
    </row>
    <row r="83" spans="4:4" x14ac:dyDescent="0.3">
      <c r="D83" s="43"/>
    </row>
    <row r="84" spans="4:4" x14ac:dyDescent="0.3">
      <c r="D84" s="43"/>
    </row>
    <row r="85" spans="4:4" x14ac:dyDescent="0.3">
      <c r="D85" s="43"/>
    </row>
    <row r="86" spans="4:4" x14ac:dyDescent="0.3">
      <c r="D86" s="43"/>
    </row>
    <row r="87" spans="4:4" x14ac:dyDescent="0.3">
      <c r="D87" s="43"/>
    </row>
    <row r="88" spans="4:4" x14ac:dyDescent="0.3">
      <c r="D88" s="43"/>
    </row>
    <row r="89" spans="4:4" x14ac:dyDescent="0.3">
      <c r="D89" s="43"/>
    </row>
    <row r="90" spans="4:4" x14ac:dyDescent="0.3">
      <c r="D90" s="43"/>
    </row>
    <row r="91" spans="4:4" x14ac:dyDescent="0.3">
      <c r="D91" s="43"/>
    </row>
    <row r="92" spans="4:4" x14ac:dyDescent="0.3">
      <c r="D92" s="43"/>
    </row>
    <row r="93" spans="4:4" x14ac:dyDescent="0.3">
      <c r="D93" s="43"/>
    </row>
    <row r="94" spans="4:4" x14ac:dyDescent="0.3">
      <c r="D94" s="43"/>
    </row>
    <row r="95" spans="4:4" x14ac:dyDescent="0.3">
      <c r="D95" s="43"/>
    </row>
    <row r="96" spans="4:4" x14ac:dyDescent="0.3">
      <c r="D96" s="43"/>
    </row>
    <row r="97" spans="4:4" x14ac:dyDescent="0.3">
      <c r="D97" s="43"/>
    </row>
    <row r="98" spans="4:4" x14ac:dyDescent="0.3">
      <c r="D98" s="43"/>
    </row>
    <row r="99" spans="4:4" x14ac:dyDescent="0.3">
      <c r="D99" s="43"/>
    </row>
    <row r="100" spans="4:4" x14ac:dyDescent="0.3">
      <c r="D100" s="43"/>
    </row>
    <row r="101" spans="4:4" x14ac:dyDescent="0.3">
      <c r="D101" s="43"/>
    </row>
    <row r="102" spans="4:4" x14ac:dyDescent="0.3">
      <c r="D102" s="43"/>
    </row>
    <row r="103" spans="4:4" x14ac:dyDescent="0.3">
      <c r="D103" s="43"/>
    </row>
    <row r="104" spans="4:4" x14ac:dyDescent="0.3">
      <c r="D104" s="43"/>
    </row>
    <row r="105" spans="4:4" x14ac:dyDescent="0.3">
      <c r="D105" s="43"/>
    </row>
    <row r="106" spans="4:4" x14ac:dyDescent="0.3">
      <c r="D106" s="43"/>
    </row>
    <row r="107" spans="4:4" x14ac:dyDescent="0.3">
      <c r="D107" s="43"/>
    </row>
    <row r="108" spans="4:4" x14ac:dyDescent="0.3">
      <c r="D108" s="43"/>
    </row>
    <row r="109" spans="4:4" x14ac:dyDescent="0.3">
      <c r="D109" s="43"/>
    </row>
    <row r="110" spans="4:4" x14ac:dyDescent="0.3">
      <c r="D110" s="43"/>
    </row>
    <row r="111" spans="4:4" x14ac:dyDescent="0.3">
      <c r="D111" s="43"/>
    </row>
    <row r="112" spans="4:4" x14ac:dyDescent="0.3">
      <c r="D112" s="43"/>
    </row>
    <row r="113" spans="1:12" x14ac:dyDescent="0.3">
      <c r="D113" s="43"/>
    </row>
    <row r="114" spans="1:12" x14ac:dyDescent="0.3">
      <c r="D114" s="43"/>
    </row>
    <row r="115" spans="1:12" x14ac:dyDescent="0.3">
      <c r="D115" s="43"/>
    </row>
    <row r="116" spans="1:12" x14ac:dyDescent="0.3">
      <c r="D116" s="43"/>
    </row>
    <row r="117" spans="1:12" x14ac:dyDescent="0.3">
      <c r="D117" s="43"/>
    </row>
    <row r="118" spans="1:12" ht="17.399999999999999" x14ac:dyDescent="0.3">
      <c r="A118" s="50"/>
      <c r="B118" s="294" t="s">
        <v>112</v>
      </c>
      <c r="C118" s="294"/>
      <c r="D118" s="294"/>
      <c r="E118" s="294"/>
      <c r="F118" s="294"/>
      <c r="G118" s="48"/>
    </row>
    <row r="119" spans="1:12" ht="18" thickBot="1" x14ac:dyDescent="0.35">
      <c r="A119" s="49"/>
      <c r="B119" s="336" t="s">
        <v>8</v>
      </c>
      <c r="C119" s="336"/>
      <c r="D119" s="336"/>
      <c r="E119" s="336"/>
      <c r="F119" s="336"/>
    </row>
    <row r="120" spans="1:12" ht="31.2" x14ac:dyDescent="0.3">
      <c r="A120" s="18" t="s">
        <v>0</v>
      </c>
      <c r="B120" s="4" t="s">
        <v>88</v>
      </c>
      <c r="C120" s="5" t="s">
        <v>2</v>
      </c>
      <c r="D120" s="6" t="s">
        <v>3</v>
      </c>
      <c r="E120" s="7" t="s">
        <v>4</v>
      </c>
      <c r="F120" s="337" t="s">
        <v>5</v>
      </c>
      <c r="G120" s="338"/>
    </row>
    <row r="121" spans="1:12" x14ac:dyDescent="0.3">
      <c r="A121" s="36">
        <v>45567</v>
      </c>
      <c r="B121" s="15" t="s">
        <v>113</v>
      </c>
      <c r="C121" s="32" t="s">
        <v>114</v>
      </c>
      <c r="D121" s="80">
        <v>5300</v>
      </c>
      <c r="E121" s="15" t="s">
        <v>17</v>
      </c>
      <c r="F121" s="306"/>
      <c r="G121" s="307"/>
    </row>
    <row r="122" spans="1:12" x14ac:dyDescent="0.3">
      <c r="A122" s="36">
        <v>45569</v>
      </c>
      <c r="B122" s="15" t="s">
        <v>113</v>
      </c>
      <c r="C122" s="32" t="s">
        <v>115</v>
      </c>
      <c r="D122" s="80">
        <v>3.6</v>
      </c>
      <c r="E122" s="15" t="s">
        <v>17</v>
      </c>
      <c r="F122" s="306"/>
      <c r="G122" s="307"/>
    </row>
    <row r="123" spans="1:12" x14ac:dyDescent="0.3">
      <c r="A123" s="36">
        <v>45569</v>
      </c>
      <c r="B123" s="15" t="s">
        <v>113</v>
      </c>
      <c r="C123" s="32" t="s">
        <v>116</v>
      </c>
      <c r="D123" s="80">
        <v>2550.6</v>
      </c>
      <c r="E123" s="15" t="s">
        <v>17</v>
      </c>
      <c r="F123" s="306"/>
      <c r="G123" s="307"/>
      <c r="H123" s="38"/>
    </row>
    <row r="124" spans="1:12" x14ac:dyDescent="0.3">
      <c r="A124" s="36">
        <v>45573</v>
      </c>
      <c r="B124" s="15" t="s">
        <v>113</v>
      </c>
      <c r="C124" s="32" t="s">
        <v>117</v>
      </c>
      <c r="D124" s="80">
        <v>7617.79</v>
      </c>
      <c r="E124" s="15" t="s">
        <v>17</v>
      </c>
      <c r="F124" s="306"/>
      <c r="G124" s="307"/>
      <c r="H124" s="38"/>
      <c r="L124" s="23"/>
    </row>
    <row r="125" spans="1:12" x14ac:dyDescent="0.3">
      <c r="A125" s="36">
        <v>45574</v>
      </c>
      <c r="B125" s="15" t="s">
        <v>113</v>
      </c>
      <c r="C125" s="53" t="s">
        <v>118</v>
      </c>
      <c r="D125" s="80">
        <v>8226.7999999999993</v>
      </c>
      <c r="E125" s="53" t="s">
        <v>18</v>
      </c>
      <c r="F125" s="334" t="s">
        <v>119</v>
      </c>
      <c r="G125" s="335"/>
      <c r="H125" s="38"/>
      <c r="L125" s="24"/>
    </row>
    <row r="126" spans="1:12" x14ac:dyDescent="0.3">
      <c r="A126" s="36">
        <v>45580</v>
      </c>
      <c r="B126" s="15" t="s">
        <v>120</v>
      </c>
      <c r="C126" s="81" t="s">
        <v>121</v>
      </c>
      <c r="D126" s="80">
        <v>10000</v>
      </c>
      <c r="E126" s="15" t="s">
        <v>17</v>
      </c>
      <c r="F126" s="306"/>
      <c r="G126" s="307"/>
      <c r="H126" s="41"/>
    </row>
    <row r="127" spans="1:12" x14ac:dyDescent="0.3">
      <c r="A127" s="36">
        <v>45580</v>
      </c>
      <c r="B127" s="15" t="s">
        <v>120</v>
      </c>
      <c r="C127" s="53" t="s">
        <v>122</v>
      </c>
      <c r="D127" s="37">
        <v>5000</v>
      </c>
      <c r="E127" s="53" t="s">
        <v>123</v>
      </c>
      <c r="F127" s="306" t="s">
        <v>124</v>
      </c>
      <c r="G127" s="307"/>
    </row>
    <row r="128" spans="1:12" x14ac:dyDescent="0.3">
      <c r="A128" s="36">
        <v>45581</v>
      </c>
      <c r="B128" s="15" t="s">
        <v>120</v>
      </c>
      <c r="C128" s="53" t="s">
        <v>125</v>
      </c>
      <c r="D128" s="37">
        <v>10000</v>
      </c>
      <c r="E128" s="53" t="s">
        <v>18</v>
      </c>
      <c r="F128" s="334" t="s">
        <v>126</v>
      </c>
      <c r="G128" s="335"/>
    </row>
    <row r="129" spans="1:8" x14ac:dyDescent="0.3">
      <c r="A129" s="36">
        <v>45583</v>
      </c>
      <c r="B129" s="15" t="s">
        <v>113</v>
      </c>
      <c r="C129" s="53" t="s">
        <v>127</v>
      </c>
      <c r="D129" s="37" t="s">
        <v>128</v>
      </c>
      <c r="E129" s="53" t="s">
        <v>18</v>
      </c>
      <c r="F129" s="334" t="s">
        <v>129</v>
      </c>
      <c r="G129" s="335"/>
    </row>
    <row r="130" spans="1:8" x14ac:dyDescent="0.3">
      <c r="A130" s="36">
        <v>45586</v>
      </c>
      <c r="B130" s="15" t="s">
        <v>113</v>
      </c>
      <c r="C130" s="53" t="s">
        <v>130</v>
      </c>
      <c r="D130" s="37" t="s">
        <v>131</v>
      </c>
      <c r="E130" s="53" t="s">
        <v>18</v>
      </c>
      <c r="F130" s="334"/>
      <c r="G130" s="335"/>
    </row>
    <row r="131" spans="1:8" x14ac:dyDescent="0.3">
      <c r="A131" s="36">
        <v>45587</v>
      </c>
      <c r="B131" s="15" t="s">
        <v>113</v>
      </c>
      <c r="C131" s="53" t="s">
        <v>132</v>
      </c>
      <c r="D131" s="37" t="s">
        <v>133</v>
      </c>
      <c r="E131" s="53" t="s">
        <v>18</v>
      </c>
      <c r="F131" s="306" t="s">
        <v>134</v>
      </c>
      <c r="G131" s="307"/>
    </row>
    <row r="132" spans="1:8" x14ac:dyDescent="0.3">
      <c r="A132" s="36">
        <v>45587</v>
      </c>
      <c r="B132" s="15" t="s">
        <v>135</v>
      </c>
      <c r="C132" s="53" t="s">
        <v>122</v>
      </c>
      <c r="D132" s="37" t="s">
        <v>136</v>
      </c>
      <c r="E132" s="32" t="s">
        <v>18</v>
      </c>
      <c r="F132" s="306" t="s">
        <v>124</v>
      </c>
      <c r="G132" s="307"/>
    </row>
    <row r="133" spans="1:8" x14ac:dyDescent="0.3">
      <c r="A133" s="36">
        <v>45588</v>
      </c>
      <c r="B133" s="32" t="s">
        <v>137</v>
      </c>
      <c r="C133" s="53" t="s">
        <v>66</v>
      </c>
      <c r="D133" s="37">
        <v>420</v>
      </c>
      <c r="E133" s="53" t="s">
        <v>18</v>
      </c>
      <c r="F133" s="334" t="s">
        <v>138</v>
      </c>
      <c r="G133" s="335"/>
    </row>
    <row r="134" spans="1:8" x14ac:dyDescent="0.3">
      <c r="A134" s="36">
        <v>45590</v>
      </c>
      <c r="B134" s="15" t="s">
        <v>120</v>
      </c>
      <c r="C134" s="53" t="s">
        <v>63</v>
      </c>
      <c r="D134" s="37">
        <v>5000</v>
      </c>
      <c r="E134" s="44" t="s">
        <v>105</v>
      </c>
      <c r="F134" s="334"/>
      <c r="G134" s="335"/>
    </row>
    <row r="135" spans="1:8" x14ac:dyDescent="0.3">
      <c r="A135" s="36">
        <v>45592</v>
      </c>
      <c r="B135" s="15" t="s">
        <v>120</v>
      </c>
      <c r="C135" s="53" t="s">
        <v>139</v>
      </c>
      <c r="D135" s="37">
        <v>5000</v>
      </c>
      <c r="E135" s="44" t="s">
        <v>140</v>
      </c>
      <c r="F135" s="54"/>
      <c r="G135" s="79"/>
    </row>
    <row r="136" spans="1:8" x14ac:dyDescent="0.3">
      <c r="A136" s="36">
        <v>45594</v>
      </c>
      <c r="B136" s="32" t="s">
        <v>120</v>
      </c>
      <c r="C136" s="53" t="s">
        <v>141</v>
      </c>
      <c r="D136" s="37">
        <v>10000</v>
      </c>
      <c r="E136" s="53" t="s">
        <v>17</v>
      </c>
      <c r="F136" s="40"/>
      <c r="G136" s="79"/>
    </row>
    <row r="137" spans="1:8" ht="14.4" customHeight="1" x14ac:dyDescent="0.3">
      <c r="A137" s="36">
        <v>45594</v>
      </c>
      <c r="B137" s="32" t="s">
        <v>95</v>
      </c>
      <c r="C137" s="53" t="s">
        <v>130</v>
      </c>
      <c r="D137" s="37">
        <v>498</v>
      </c>
      <c r="E137" s="53" t="s">
        <v>18</v>
      </c>
      <c r="F137" s="347" t="s">
        <v>142</v>
      </c>
      <c r="G137" s="348"/>
    </row>
    <row r="138" spans="1:8" x14ac:dyDescent="0.3">
      <c r="A138" s="36"/>
      <c r="B138" s="32"/>
      <c r="C138" s="32"/>
      <c r="D138" s="37"/>
      <c r="E138" s="32"/>
      <c r="F138" s="306"/>
      <c r="G138" s="307"/>
    </row>
    <row r="139" spans="1:8" x14ac:dyDescent="0.3">
      <c r="A139" s="36"/>
      <c r="B139" s="32"/>
      <c r="C139" s="32"/>
      <c r="D139" s="37"/>
      <c r="E139" s="32"/>
      <c r="F139" s="306"/>
      <c r="G139" s="307"/>
      <c r="H139" s="38"/>
    </row>
    <row r="140" spans="1:8" x14ac:dyDescent="0.3">
      <c r="A140" s="36"/>
      <c r="B140" s="32"/>
      <c r="C140" s="32"/>
      <c r="D140" s="37"/>
      <c r="E140" s="32"/>
      <c r="F140" s="306"/>
      <c r="G140" s="307"/>
    </row>
    <row r="141" spans="1:8" x14ac:dyDescent="0.3">
      <c r="A141" s="36"/>
      <c r="B141" s="32"/>
      <c r="C141" s="32"/>
      <c r="D141" s="37"/>
      <c r="E141" s="32"/>
      <c r="F141" s="306"/>
      <c r="G141" s="307"/>
    </row>
    <row r="142" spans="1:8" x14ac:dyDescent="0.3">
      <c r="A142" s="36"/>
      <c r="B142" s="32"/>
      <c r="C142" s="32"/>
      <c r="D142" s="37"/>
      <c r="E142" s="32"/>
      <c r="F142" s="306"/>
      <c r="G142" s="307"/>
    </row>
    <row r="143" spans="1:8" x14ac:dyDescent="0.3">
      <c r="D143" s="43">
        <f>SUM(D121:D142)</f>
        <v>69616.790000000008</v>
      </c>
    </row>
    <row r="144" spans="1:8" x14ac:dyDescent="0.3">
      <c r="D144" s="43"/>
    </row>
    <row r="145" spans="1:12" ht="17.399999999999999" x14ac:dyDescent="0.3">
      <c r="A145" s="50"/>
      <c r="B145" s="294" t="s">
        <v>87</v>
      </c>
      <c r="C145" s="294"/>
      <c r="D145" s="294"/>
      <c r="E145" s="294"/>
      <c r="F145" s="294"/>
      <c r="G145" s="48"/>
    </row>
    <row r="146" spans="1:12" ht="17.399999999999999" x14ac:dyDescent="0.3">
      <c r="A146" s="49"/>
      <c r="B146" s="336" t="s">
        <v>8</v>
      </c>
      <c r="C146" s="336"/>
      <c r="D146" s="336"/>
      <c r="E146" s="336"/>
      <c r="F146" s="336"/>
    </row>
    <row r="147" spans="1:12" ht="31.2" x14ac:dyDescent="0.3">
      <c r="A147" s="18" t="s">
        <v>0</v>
      </c>
      <c r="B147" s="4" t="s">
        <v>88</v>
      </c>
      <c r="C147" s="5" t="s">
        <v>2</v>
      </c>
      <c r="D147" s="6" t="s">
        <v>3</v>
      </c>
      <c r="E147" s="7" t="s">
        <v>4</v>
      </c>
      <c r="F147" s="337" t="s">
        <v>5</v>
      </c>
      <c r="G147" s="338"/>
    </row>
    <row r="148" spans="1:12" x14ac:dyDescent="0.3">
      <c r="A148" s="36">
        <v>45538</v>
      </c>
      <c r="B148" s="32" t="s">
        <v>36</v>
      </c>
      <c r="C148" s="53" t="s">
        <v>66</v>
      </c>
      <c r="D148" s="37">
        <v>210</v>
      </c>
      <c r="E148" s="53" t="s">
        <v>18</v>
      </c>
      <c r="F148" s="334" t="s">
        <v>89</v>
      </c>
      <c r="G148" s="335"/>
    </row>
    <row r="149" spans="1:12" x14ac:dyDescent="0.3">
      <c r="A149" s="36">
        <v>45545</v>
      </c>
      <c r="B149" s="32" t="s">
        <v>95</v>
      </c>
      <c r="C149" s="53" t="s">
        <v>94</v>
      </c>
      <c r="D149" s="37">
        <v>234</v>
      </c>
      <c r="E149" s="53" t="s">
        <v>17</v>
      </c>
      <c r="F149" s="334" t="s">
        <v>96</v>
      </c>
      <c r="G149" s="335"/>
    </row>
    <row r="150" spans="1:12" x14ac:dyDescent="0.3">
      <c r="A150" s="36">
        <v>45547</v>
      </c>
      <c r="B150" s="32" t="s">
        <v>95</v>
      </c>
      <c r="C150" s="53" t="s">
        <v>97</v>
      </c>
      <c r="D150" s="37">
        <v>84</v>
      </c>
      <c r="E150" s="32" t="s">
        <v>17</v>
      </c>
      <c r="F150" s="306" t="s">
        <v>98</v>
      </c>
      <c r="G150" s="307"/>
      <c r="H150" s="38"/>
    </row>
    <row r="151" spans="1:12" x14ac:dyDescent="0.3">
      <c r="A151" s="36">
        <v>45552</v>
      </c>
      <c r="B151" s="32" t="s">
        <v>58</v>
      </c>
      <c r="C151" s="32" t="s">
        <v>99</v>
      </c>
      <c r="D151" s="37">
        <v>600</v>
      </c>
      <c r="E151" s="32" t="s">
        <v>18</v>
      </c>
      <c r="F151" s="334"/>
      <c r="G151" s="335"/>
      <c r="H151" s="38"/>
      <c r="L151" s="23"/>
    </row>
    <row r="152" spans="1:12" x14ac:dyDescent="0.3">
      <c r="A152" s="36">
        <v>45554</v>
      </c>
      <c r="B152" s="32" t="s">
        <v>36</v>
      </c>
      <c r="C152" s="32" t="s">
        <v>66</v>
      </c>
      <c r="D152" s="37">
        <v>420</v>
      </c>
      <c r="E152" s="32" t="s">
        <v>17</v>
      </c>
      <c r="F152" s="306" t="s">
        <v>100</v>
      </c>
      <c r="G152" s="307"/>
      <c r="H152" s="38"/>
      <c r="L152" s="24"/>
    </row>
    <row r="153" spans="1:12" x14ac:dyDescent="0.3">
      <c r="A153" s="36">
        <v>45556</v>
      </c>
      <c r="B153" s="32" t="s">
        <v>58</v>
      </c>
      <c r="C153" s="32" t="s">
        <v>101</v>
      </c>
      <c r="D153" s="37">
        <v>250</v>
      </c>
      <c r="E153" s="32" t="s">
        <v>18</v>
      </c>
      <c r="F153" s="306"/>
      <c r="G153" s="307"/>
      <c r="H153" s="41"/>
    </row>
    <row r="154" spans="1:12" x14ac:dyDescent="0.3">
      <c r="A154" s="36">
        <v>45561</v>
      </c>
      <c r="B154" s="32" t="s">
        <v>58</v>
      </c>
      <c r="C154" s="32" t="s">
        <v>106</v>
      </c>
      <c r="D154" s="37">
        <v>250</v>
      </c>
      <c r="E154" s="32" t="s">
        <v>17</v>
      </c>
      <c r="F154" s="306"/>
      <c r="G154" s="307"/>
    </row>
    <row r="155" spans="1:12" x14ac:dyDescent="0.3">
      <c r="A155" s="36">
        <v>45561</v>
      </c>
      <c r="B155" s="32" t="s">
        <v>36</v>
      </c>
      <c r="C155" s="32" t="s">
        <v>66</v>
      </c>
      <c r="D155" s="37">
        <v>140</v>
      </c>
      <c r="E155" s="32" t="s">
        <v>17</v>
      </c>
      <c r="F155" s="306" t="s">
        <v>107</v>
      </c>
      <c r="G155" s="307"/>
    </row>
    <row r="156" spans="1:12" x14ac:dyDescent="0.3">
      <c r="A156" s="36">
        <v>45565</v>
      </c>
      <c r="B156" s="32" t="s">
        <v>58</v>
      </c>
      <c r="C156" s="32" t="s">
        <v>106</v>
      </c>
      <c r="D156" s="37">
        <v>250</v>
      </c>
      <c r="E156" s="32" t="s">
        <v>17</v>
      </c>
      <c r="F156" s="306"/>
      <c r="G156" s="307"/>
    </row>
    <row r="157" spans="1:12" x14ac:dyDescent="0.3">
      <c r="A157" s="36"/>
      <c r="B157" s="32"/>
      <c r="C157" s="32"/>
      <c r="D157" s="37"/>
      <c r="E157" s="32"/>
      <c r="F157" s="306"/>
      <c r="G157" s="307"/>
    </row>
    <row r="158" spans="1:12" x14ac:dyDescent="0.3">
      <c r="A158" s="36"/>
      <c r="B158" s="32"/>
      <c r="C158" s="32"/>
      <c r="D158" s="37"/>
      <c r="E158" s="32"/>
      <c r="F158" s="306"/>
      <c r="G158" s="307"/>
    </row>
    <row r="159" spans="1:12" x14ac:dyDescent="0.3">
      <c r="D159" s="43">
        <f>SUM(D148:D158)</f>
        <v>2438</v>
      </c>
    </row>
    <row r="160" spans="1:12" x14ac:dyDescent="0.3">
      <c r="D160" s="43"/>
    </row>
    <row r="161" spans="1:12" ht="17.399999999999999" x14ac:dyDescent="0.3">
      <c r="A161" s="50"/>
      <c r="B161" s="294" t="s">
        <v>68</v>
      </c>
      <c r="C161" s="294"/>
      <c r="D161" s="294"/>
      <c r="E161" s="294"/>
      <c r="F161" s="294"/>
      <c r="G161" s="48"/>
    </row>
    <row r="162" spans="1:12" ht="17.399999999999999" x14ac:dyDescent="0.3">
      <c r="A162" s="49"/>
      <c r="B162" s="336" t="s">
        <v>8</v>
      </c>
      <c r="C162" s="336"/>
      <c r="D162" s="336"/>
      <c r="E162" s="336"/>
      <c r="F162" s="336"/>
    </row>
    <row r="163" spans="1:12" ht="31.2" x14ac:dyDescent="0.3">
      <c r="A163" s="18" t="s">
        <v>0</v>
      </c>
      <c r="B163" s="4" t="s">
        <v>9</v>
      </c>
      <c r="C163" s="5" t="s">
        <v>2</v>
      </c>
      <c r="D163" s="6" t="s">
        <v>3</v>
      </c>
      <c r="E163" s="7" t="s">
        <v>4</v>
      </c>
      <c r="F163" s="337" t="s">
        <v>5</v>
      </c>
      <c r="G163" s="338"/>
    </row>
    <row r="164" spans="1:12" x14ac:dyDescent="0.3">
      <c r="A164" s="36">
        <v>45509</v>
      </c>
      <c r="B164" s="32" t="s">
        <v>36</v>
      </c>
      <c r="C164" s="32" t="s">
        <v>69</v>
      </c>
      <c r="D164" s="37">
        <v>980</v>
      </c>
      <c r="E164" s="32" t="s">
        <v>17</v>
      </c>
      <c r="F164" s="306" t="s">
        <v>70</v>
      </c>
      <c r="G164" s="307"/>
    </row>
    <row r="165" spans="1:12" x14ac:dyDescent="0.3">
      <c r="A165" s="36">
        <v>45511</v>
      </c>
      <c r="B165" s="32" t="s">
        <v>62</v>
      </c>
      <c r="C165" s="53" t="s">
        <v>72</v>
      </c>
      <c r="D165" s="37">
        <v>90</v>
      </c>
      <c r="E165" s="53" t="s">
        <v>17</v>
      </c>
      <c r="F165" s="306" t="s">
        <v>73</v>
      </c>
      <c r="G165" s="307"/>
    </row>
    <row r="166" spans="1:12" x14ac:dyDescent="0.3">
      <c r="A166" s="36">
        <v>45514</v>
      </c>
      <c r="B166" s="32" t="s">
        <v>58</v>
      </c>
      <c r="C166" s="53" t="s">
        <v>77</v>
      </c>
      <c r="D166" s="37">
        <v>500</v>
      </c>
      <c r="E166" s="53" t="s">
        <v>18</v>
      </c>
      <c r="F166" s="54"/>
      <c r="G166" s="79"/>
    </row>
    <row r="167" spans="1:12" x14ac:dyDescent="0.3">
      <c r="A167" s="36">
        <v>45524</v>
      </c>
      <c r="B167" s="32" t="s">
        <v>58</v>
      </c>
      <c r="C167" s="53" t="s">
        <v>78</v>
      </c>
      <c r="D167" s="37">
        <v>250</v>
      </c>
      <c r="E167" s="53" t="s">
        <v>17</v>
      </c>
      <c r="F167" s="306" t="s">
        <v>82</v>
      </c>
      <c r="G167" s="307"/>
      <c r="H167" s="38"/>
    </row>
    <row r="168" spans="1:12" x14ac:dyDescent="0.3">
      <c r="A168" s="36">
        <v>45526</v>
      </c>
      <c r="B168" s="32" t="s">
        <v>36</v>
      </c>
      <c r="C168" s="53" t="s">
        <v>80</v>
      </c>
      <c r="D168" s="37">
        <v>8.65</v>
      </c>
      <c r="E168" s="53" t="s">
        <v>17</v>
      </c>
      <c r="F168" s="306" t="s">
        <v>83</v>
      </c>
      <c r="G168" s="307"/>
      <c r="H168" s="38"/>
      <c r="L168" s="23"/>
    </row>
    <row r="169" spans="1:12" x14ac:dyDescent="0.3">
      <c r="A169" s="36">
        <v>45527</v>
      </c>
      <c r="B169" s="32" t="s">
        <v>36</v>
      </c>
      <c r="C169" s="53" t="s">
        <v>81</v>
      </c>
      <c r="D169" s="37">
        <v>237</v>
      </c>
      <c r="E169" s="53" t="s">
        <v>18</v>
      </c>
      <c r="F169" s="306" t="s">
        <v>84</v>
      </c>
      <c r="G169" s="307"/>
      <c r="H169" s="38"/>
      <c r="L169" s="24"/>
    </row>
    <row r="170" spans="1:12" x14ac:dyDescent="0.3">
      <c r="A170" s="36">
        <v>45532</v>
      </c>
      <c r="B170" s="32" t="s">
        <v>36</v>
      </c>
      <c r="C170" s="53" t="s">
        <v>85</v>
      </c>
      <c r="D170" s="37">
        <v>270</v>
      </c>
      <c r="E170" s="53" t="s">
        <v>18</v>
      </c>
      <c r="F170" s="306" t="s">
        <v>91</v>
      </c>
      <c r="G170" s="307"/>
      <c r="H170" s="41"/>
    </row>
    <row r="171" spans="1:12" x14ac:dyDescent="0.3">
      <c r="A171" s="36">
        <v>45532</v>
      </c>
      <c r="B171" s="32" t="s">
        <v>36</v>
      </c>
      <c r="C171" s="53" t="s">
        <v>80</v>
      </c>
      <c r="D171" s="37">
        <v>540</v>
      </c>
      <c r="E171" s="53" t="s">
        <v>17</v>
      </c>
      <c r="F171" s="306" t="s">
        <v>92</v>
      </c>
      <c r="G171" s="307"/>
    </row>
    <row r="172" spans="1:12" x14ac:dyDescent="0.3">
      <c r="A172" s="36">
        <v>45532</v>
      </c>
      <c r="B172" s="32" t="s">
        <v>58</v>
      </c>
      <c r="C172" s="32" t="s">
        <v>78</v>
      </c>
      <c r="D172" s="37">
        <v>250</v>
      </c>
      <c r="E172" s="32" t="s">
        <v>17</v>
      </c>
      <c r="F172" s="306" t="s">
        <v>82</v>
      </c>
      <c r="G172" s="307"/>
      <c r="H172" s="55" t="s">
        <v>79</v>
      </c>
    </row>
    <row r="173" spans="1:12" x14ac:dyDescent="0.3">
      <c r="A173" s="36">
        <v>45533</v>
      </c>
      <c r="B173" s="32" t="s">
        <v>36</v>
      </c>
      <c r="C173" s="53" t="s">
        <v>90</v>
      </c>
      <c r="D173" s="37">
        <v>90</v>
      </c>
      <c r="E173" s="53" t="s">
        <v>18</v>
      </c>
      <c r="F173" s="306" t="s">
        <v>93</v>
      </c>
      <c r="G173" s="307"/>
      <c r="H173" s="56" t="s">
        <v>86</v>
      </c>
    </row>
    <row r="174" spans="1:12" x14ac:dyDescent="0.3">
      <c r="A174" s="36"/>
      <c r="B174" s="32"/>
      <c r="C174" s="32"/>
      <c r="D174" s="37"/>
      <c r="E174" s="32"/>
      <c r="F174" s="306"/>
      <c r="G174" s="307"/>
    </row>
    <row r="175" spans="1:12" x14ac:dyDescent="0.3">
      <c r="A175" s="36"/>
      <c r="B175" s="32"/>
      <c r="C175" s="32"/>
      <c r="D175" s="37"/>
      <c r="E175" s="32"/>
      <c r="F175" s="40"/>
      <c r="G175" s="39"/>
    </row>
    <row r="176" spans="1:12" x14ac:dyDescent="0.3">
      <c r="A176" s="36"/>
      <c r="B176" s="32"/>
      <c r="C176" s="32"/>
      <c r="D176" s="37"/>
      <c r="E176" s="32"/>
      <c r="F176" s="40"/>
      <c r="G176" s="39"/>
    </row>
    <row r="177" spans="1:8" x14ac:dyDescent="0.3">
      <c r="A177" s="36"/>
      <c r="B177" s="32"/>
      <c r="C177" s="32"/>
      <c r="D177" s="37"/>
      <c r="E177" s="32"/>
      <c r="F177" s="40"/>
      <c r="G177" s="39"/>
    </row>
    <row r="178" spans="1:8" x14ac:dyDescent="0.3">
      <c r="A178" s="36"/>
      <c r="B178" s="32"/>
      <c r="C178" s="32"/>
      <c r="D178" s="37"/>
      <c r="E178" s="32"/>
      <c r="F178" s="40"/>
      <c r="G178" s="39"/>
    </row>
    <row r="179" spans="1:8" x14ac:dyDescent="0.3">
      <c r="A179" s="36"/>
      <c r="B179" s="32"/>
      <c r="C179" s="32"/>
      <c r="D179" s="37"/>
      <c r="E179" s="32"/>
      <c r="F179" s="40"/>
      <c r="G179" s="39"/>
    </row>
    <row r="180" spans="1:8" x14ac:dyDescent="0.3">
      <c r="A180" s="36"/>
      <c r="B180" s="32"/>
      <c r="C180" s="32"/>
      <c r="D180" s="37"/>
      <c r="E180" s="32"/>
      <c r="F180" s="40"/>
      <c r="G180" s="39"/>
    </row>
    <row r="181" spans="1:8" x14ac:dyDescent="0.3">
      <c r="A181" s="36"/>
      <c r="B181" s="32"/>
      <c r="C181" s="32"/>
      <c r="D181" s="37"/>
      <c r="E181" s="32"/>
      <c r="F181" s="40"/>
      <c r="G181" s="39"/>
    </row>
    <row r="182" spans="1:8" x14ac:dyDescent="0.3">
      <c r="A182" s="36"/>
      <c r="B182" s="32"/>
      <c r="C182" s="32"/>
      <c r="D182" s="37"/>
      <c r="E182" s="32"/>
      <c r="F182" s="306"/>
      <c r="G182" s="307"/>
    </row>
    <row r="183" spans="1:8" x14ac:dyDescent="0.3">
      <c r="A183" s="36"/>
      <c r="B183" s="32"/>
      <c r="C183" s="32"/>
      <c r="D183" s="37"/>
      <c r="E183" s="32"/>
      <c r="F183" s="306"/>
      <c r="G183" s="307"/>
      <c r="H183" s="38"/>
    </row>
    <row r="184" spans="1:8" x14ac:dyDescent="0.3">
      <c r="A184" s="36"/>
      <c r="B184" s="32"/>
      <c r="C184" s="32"/>
      <c r="D184" s="37"/>
      <c r="E184" s="32"/>
      <c r="F184" s="306"/>
      <c r="G184" s="307"/>
    </row>
    <row r="185" spans="1:8" x14ac:dyDescent="0.3">
      <c r="A185" s="36"/>
      <c r="B185" s="32"/>
      <c r="C185" s="32"/>
      <c r="D185" s="37"/>
      <c r="E185" s="32"/>
      <c r="F185" s="306"/>
      <c r="G185" s="307"/>
    </row>
    <row r="186" spans="1:8" x14ac:dyDescent="0.3">
      <c r="A186" s="36"/>
      <c r="B186" s="32"/>
      <c r="C186" s="32"/>
      <c r="D186" s="37"/>
      <c r="E186" s="32"/>
      <c r="F186" s="306"/>
      <c r="G186" s="307"/>
    </row>
    <row r="187" spans="1:8" x14ac:dyDescent="0.3">
      <c r="D187" s="43">
        <f>SUM(D164:D186)</f>
        <v>3215.65</v>
      </c>
    </row>
    <row r="189" spans="1:8" ht="17.399999999999999" x14ac:dyDescent="0.3">
      <c r="A189" s="50"/>
      <c r="B189" s="294" t="s">
        <v>38</v>
      </c>
      <c r="C189" s="294"/>
      <c r="D189" s="294"/>
      <c r="E189" s="294"/>
      <c r="F189" s="294"/>
      <c r="G189" s="48"/>
    </row>
    <row r="190" spans="1:8" ht="17.399999999999999" x14ac:dyDescent="0.3">
      <c r="A190" s="49"/>
      <c r="B190" s="336" t="s">
        <v>8</v>
      </c>
      <c r="C190" s="336"/>
      <c r="D190" s="336"/>
      <c r="E190" s="336"/>
      <c r="F190" s="336"/>
    </row>
    <row r="191" spans="1:8" ht="31.2" x14ac:dyDescent="0.3">
      <c r="A191" s="18" t="s">
        <v>0</v>
      </c>
      <c r="B191" s="4" t="s">
        <v>9</v>
      </c>
      <c r="C191" s="5" t="s">
        <v>2</v>
      </c>
      <c r="D191" s="6" t="s">
        <v>3</v>
      </c>
      <c r="E191" s="7" t="s">
        <v>4</v>
      </c>
      <c r="F191" s="337" t="s">
        <v>5</v>
      </c>
      <c r="G191" s="338"/>
    </row>
    <row r="192" spans="1:8" x14ac:dyDescent="0.3">
      <c r="A192" s="36">
        <v>45477</v>
      </c>
      <c r="B192" s="32" t="s">
        <v>36</v>
      </c>
      <c r="C192" s="53" t="s">
        <v>39</v>
      </c>
      <c r="D192" s="37">
        <v>197.35</v>
      </c>
      <c r="E192" s="53" t="s">
        <v>17</v>
      </c>
      <c r="F192" s="306" t="s">
        <v>40</v>
      </c>
      <c r="G192" s="307"/>
    </row>
    <row r="193" spans="1:12" x14ac:dyDescent="0.3">
      <c r="A193" s="36">
        <v>45478</v>
      </c>
      <c r="B193" s="32" t="s">
        <v>36</v>
      </c>
      <c r="C193" s="53" t="s">
        <v>56</v>
      </c>
      <c r="D193" s="37">
        <v>140</v>
      </c>
      <c r="E193" s="53" t="s">
        <v>17</v>
      </c>
      <c r="F193" s="306" t="s">
        <v>65</v>
      </c>
      <c r="G193" s="307"/>
    </row>
    <row r="194" spans="1:12" x14ac:dyDescent="0.3">
      <c r="A194" s="36">
        <v>45479</v>
      </c>
      <c r="B194" s="32" t="s">
        <v>36</v>
      </c>
      <c r="C194" s="53" t="s">
        <v>57</v>
      </c>
      <c r="D194" s="37">
        <v>364.35</v>
      </c>
      <c r="E194" s="53" t="s">
        <v>105</v>
      </c>
      <c r="F194" s="306" t="s">
        <v>71</v>
      </c>
      <c r="G194" s="307"/>
    </row>
    <row r="195" spans="1:12" x14ac:dyDescent="0.3">
      <c r="A195" s="36">
        <v>45481</v>
      </c>
      <c r="B195" s="32" t="s">
        <v>58</v>
      </c>
      <c r="C195" s="53" t="s">
        <v>56</v>
      </c>
      <c r="D195" s="37">
        <v>250</v>
      </c>
      <c r="E195" s="53" t="s">
        <v>17</v>
      </c>
      <c r="F195" s="306" t="s">
        <v>37</v>
      </c>
      <c r="G195" s="307"/>
      <c r="H195" s="38"/>
      <c r="I195">
        <f>11.15*30</f>
        <v>334.5</v>
      </c>
    </row>
    <row r="196" spans="1:12" x14ac:dyDescent="0.3">
      <c r="A196" s="36">
        <v>45482</v>
      </c>
      <c r="B196" s="32" t="s">
        <v>62</v>
      </c>
      <c r="C196" s="53" t="s">
        <v>60</v>
      </c>
      <c r="D196" s="37">
        <v>452</v>
      </c>
      <c r="E196" s="53" t="s">
        <v>17</v>
      </c>
      <c r="F196" s="306" t="s">
        <v>37</v>
      </c>
      <c r="G196" s="307"/>
      <c r="H196" s="38"/>
      <c r="I196">
        <f>11.15*15</f>
        <v>167.25</v>
      </c>
      <c r="L196" s="23"/>
    </row>
    <row r="197" spans="1:12" x14ac:dyDescent="0.3">
      <c r="A197" s="36">
        <v>45485</v>
      </c>
      <c r="B197" s="32" t="s">
        <v>36</v>
      </c>
      <c r="C197" s="53" t="s">
        <v>74</v>
      </c>
      <c r="D197" s="37">
        <v>360</v>
      </c>
      <c r="E197" s="53" t="s">
        <v>18</v>
      </c>
      <c r="F197" s="306" t="s">
        <v>75</v>
      </c>
      <c r="G197" s="307"/>
      <c r="H197" s="38"/>
      <c r="L197" s="23"/>
    </row>
    <row r="198" spans="1:12" x14ac:dyDescent="0.3">
      <c r="A198" s="36">
        <v>45489</v>
      </c>
      <c r="B198" s="32" t="s">
        <v>36</v>
      </c>
      <c r="C198" s="53" t="s">
        <v>59</v>
      </c>
      <c r="D198" s="37">
        <v>952.5</v>
      </c>
      <c r="E198" s="53" t="s">
        <v>61</v>
      </c>
      <c r="F198" s="306" t="s">
        <v>64</v>
      </c>
      <c r="G198" s="307"/>
      <c r="H198" s="38"/>
      <c r="I198">
        <f>7.5*30</f>
        <v>225</v>
      </c>
      <c r="L198" s="24"/>
    </row>
    <row r="199" spans="1:12" x14ac:dyDescent="0.3">
      <c r="A199" s="36">
        <v>45496</v>
      </c>
      <c r="B199" s="32" t="s">
        <v>36</v>
      </c>
      <c r="C199" s="53" t="s">
        <v>66</v>
      </c>
      <c r="D199" s="37">
        <v>280</v>
      </c>
      <c r="E199" s="32" t="s">
        <v>17</v>
      </c>
      <c r="F199" s="306" t="s">
        <v>67</v>
      </c>
      <c r="G199" s="307"/>
      <c r="H199" s="41"/>
      <c r="I199">
        <f>SUM(I195:I198)</f>
        <v>726.75</v>
      </c>
    </row>
    <row r="200" spans="1:12" x14ac:dyDescent="0.3">
      <c r="A200" s="36">
        <v>45500</v>
      </c>
      <c r="B200" s="32" t="s">
        <v>58</v>
      </c>
      <c r="C200" s="53" t="s">
        <v>76</v>
      </c>
      <c r="D200" s="37">
        <v>250</v>
      </c>
      <c r="E200" s="53" t="s">
        <v>17</v>
      </c>
      <c r="F200" s="306"/>
      <c r="G200" s="307"/>
    </row>
    <row r="201" spans="1:12" x14ac:dyDescent="0.3">
      <c r="A201" s="36"/>
      <c r="B201" s="32"/>
      <c r="C201" s="32"/>
      <c r="D201" s="37"/>
      <c r="E201" s="32"/>
      <c r="F201" s="306"/>
      <c r="G201" s="307"/>
    </row>
    <row r="202" spans="1:12" x14ac:dyDescent="0.3">
      <c r="D202" s="43">
        <f>SUM(D192:D201)</f>
        <v>3246.2</v>
      </c>
    </row>
  </sheetData>
  <mergeCells count="126">
    <mergeCell ref="F22:G22"/>
    <mergeCell ref="F23:G23"/>
    <mergeCell ref="F24:G24"/>
    <mergeCell ref="F25:G25"/>
    <mergeCell ref="F26:G26"/>
    <mergeCell ref="F27:G27"/>
    <mergeCell ref="F28:G28"/>
    <mergeCell ref="F29:G29"/>
    <mergeCell ref="B2:F2"/>
    <mergeCell ref="B3:F3"/>
    <mergeCell ref="F4:G4"/>
    <mergeCell ref="F5:G5"/>
    <mergeCell ref="F6:G6"/>
    <mergeCell ref="F7:G7"/>
    <mergeCell ref="F8:G8"/>
    <mergeCell ref="F9:G9"/>
    <mergeCell ref="F21:G21"/>
    <mergeCell ref="F38:G38"/>
    <mergeCell ref="F39:G39"/>
    <mergeCell ref="F60:G60"/>
    <mergeCell ref="F61:G61"/>
    <mergeCell ref="A50:A51"/>
    <mergeCell ref="B50:B51"/>
    <mergeCell ref="C50:C51"/>
    <mergeCell ref="F50:G51"/>
    <mergeCell ref="F52:G52"/>
    <mergeCell ref="F40:G40"/>
    <mergeCell ref="A48:A49"/>
    <mergeCell ref="B48:B49"/>
    <mergeCell ref="C48:C49"/>
    <mergeCell ref="F48:G49"/>
    <mergeCell ref="F46:G46"/>
    <mergeCell ref="F53:G53"/>
    <mergeCell ref="F54:G54"/>
    <mergeCell ref="F55:G55"/>
    <mergeCell ref="F56:G56"/>
    <mergeCell ref="F57:G57"/>
    <mergeCell ref="F58:G58"/>
    <mergeCell ref="F59:G59"/>
    <mergeCell ref="B33:F33"/>
    <mergeCell ref="F34:G34"/>
    <mergeCell ref="F35:G35"/>
    <mergeCell ref="F36:G36"/>
    <mergeCell ref="F122:G122"/>
    <mergeCell ref="F140:G140"/>
    <mergeCell ref="F141:G141"/>
    <mergeCell ref="F142:G142"/>
    <mergeCell ref="F128:G128"/>
    <mergeCell ref="F129:G129"/>
    <mergeCell ref="F130:G130"/>
    <mergeCell ref="F138:G138"/>
    <mergeCell ref="F139:G139"/>
    <mergeCell ref="F131:G131"/>
    <mergeCell ref="F132:G132"/>
    <mergeCell ref="F133:G133"/>
    <mergeCell ref="F134:G134"/>
    <mergeCell ref="F137:G137"/>
    <mergeCell ref="F63:G63"/>
    <mergeCell ref="F64:G64"/>
    <mergeCell ref="B43:F43"/>
    <mergeCell ref="B44:F44"/>
    <mergeCell ref="F45:G45"/>
    <mergeCell ref="F37:G37"/>
    <mergeCell ref="B161:F161"/>
    <mergeCell ref="B162:F162"/>
    <mergeCell ref="F163:G163"/>
    <mergeCell ref="F164:G164"/>
    <mergeCell ref="F197:G197"/>
    <mergeCell ref="F171:G171"/>
    <mergeCell ref="F172:G172"/>
    <mergeCell ref="F173:G173"/>
    <mergeCell ref="F186:G186"/>
    <mergeCell ref="F165:G165"/>
    <mergeCell ref="F167:G167"/>
    <mergeCell ref="F168:G168"/>
    <mergeCell ref="F169:G169"/>
    <mergeCell ref="F170:G170"/>
    <mergeCell ref="F193:G193"/>
    <mergeCell ref="F158:G158"/>
    <mergeCell ref="F155:G155"/>
    <mergeCell ref="F156:G156"/>
    <mergeCell ref="F150:G150"/>
    <mergeCell ref="F151:G151"/>
    <mergeCell ref="F152:G152"/>
    <mergeCell ref="F153:G153"/>
    <mergeCell ref="B1:F1"/>
    <mergeCell ref="B145:F145"/>
    <mergeCell ref="B146:F146"/>
    <mergeCell ref="F147:G147"/>
    <mergeCell ref="F148:G148"/>
    <mergeCell ref="B118:F118"/>
    <mergeCell ref="B119:F119"/>
    <mergeCell ref="F120:G120"/>
    <mergeCell ref="F121:G121"/>
    <mergeCell ref="F65:G65"/>
    <mergeCell ref="F66:G66"/>
    <mergeCell ref="F67:G67"/>
    <mergeCell ref="F68:G68"/>
    <mergeCell ref="F69:G69"/>
    <mergeCell ref="F70:G70"/>
    <mergeCell ref="F62:G62"/>
    <mergeCell ref="B32:F32"/>
    <mergeCell ref="F149:G149"/>
    <mergeCell ref="F154:G154"/>
    <mergeCell ref="F123:G123"/>
    <mergeCell ref="F124:G124"/>
    <mergeCell ref="F125:G125"/>
    <mergeCell ref="F126:G126"/>
    <mergeCell ref="F127:G127"/>
    <mergeCell ref="F201:G201"/>
    <mergeCell ref="F200:G200"/>
    <mergeCell ref="F174:G174"/>
    <mergeCell ref="F182:G182"/>
    <mergeCell ref="F183:G183"/>
    <mergeCell ref="F184:G184"/>
    <mergeCell ref="F185:G185"/>
    <mergeCell ref="F194:G194"/>
    <mergeCell ref="B189:F189"/>
    <mergeCell ref="B190:F190"/>
    <mergeCell ref="F191:G191"/>
    <mergeCell ref="F192:G192"/>
    <mergeCell ref="F195:G195"/>
    <mergeCell ref="F196:G196"/>
    <mergeCell ref="F198:G198"/>
    <mergeCell ref="F199:G199"/>
    <mergeCell ref="F157:G15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E36E6-2E12-4B36-8211-39B5E65982CE}">
  <sheetPr codeName="Hoja5"/>
  <dimension ref="A1:M16"/>
  <sheetViews>
    <sheetView showGridLines="0" zoomScale="70" zoomScaleNormal="70" workbookViewId="0">
      <selection activeCell="A4" sqref="A4"/>
    </sheetView>
  </sheetViews>
  <sheetFormatPr baseColWidth="10" defaultRowHeight="14.4" x14ac:dyDescent="0.3"/>
  <cols>
    <col min="4" max="4" width="11.6640625" customWidth="1"/>
  </cols>
  <sheetData>
    <row r="1" spans="1:13" ht="21" x14ac:dyDescent="0.3">
      <c r="A1" s="367" t="s">
        <v>151</v>
      </c>
      <c r="B1" s="368"/>
      <c r="C1" s="368"/>
      <c r="D1" s="368"/>
      <c r="E1" s="368"/>
      <c r="F1" s="368"/>
      <c r="G1" s="368"/>
    </row>
    <row r="2" spans="1:13" ht="17.399999999999999" x14ac:dyDescent="0.3">
      <c r="A2" s="19" t="s">
        <v>10</v>
      </c>
      <c r="B2" s="19" t="s">
        <v>11</v>
      </c>
      <c r="C2" s="19" t="s">
        <v>12</v>
      </c>
      <c r="D2" s="19" t="s">
        <v>13</v>
      </c>
      <c r="E2" s="19" t="s">
        <v>14</v>
      </c>
      <c r="F2" s="19" t="s">
        <v>15</v>
      </c>
      <c r="G2" s="19" t="s">
        <v>16</v>
      </c>
      <c r="J2" s="84" t="s">
        <v>108</v>
      </c>
      <c r="K2" s="84"/>
      <c r="L2" s="84" t="s">
        <v>111</v>
      </c>
      <c r="M2" s="83"/>
    </row>
    <row r="3" spans="1:13" ht="67.95" customHeight="1" x14ac:dyDescent="0.3">
      <c r="A3" s="20"/>
      <c r="B3" s="21"/>
      <c r="C3" s="21"/>
      <c r="D3" s="21"/>
      <c r="E3" s="21" t="s">
        <v>535</v>
      </c>
      <c r="F3" s="21" t="s">
        <v>536</v>
      </c>
      <c r="G3" s="21">
        <v>3</v>
      </c>
      <c r="J3" s="84" t="s">
        <v>109</v>
      </c>
      <c r="K3" s="83"/>
      <c r="L3" s="84" t="s">
        <v>110</v>
      </c>
      <c r="M3" s="83"/>
    </row>
    <row r="4" spans="1:13" ht="88.2" customHeight="1" x14ac:dyDescent="0.3">
      <c r="A4" s="21">
        <v>5</v>
      </c>
      <c r="B4" s="21" t="s">
        <v>152</v>
      </c>
      <c r="C4" s="21">
        <v>7</v>
      </c>
      <c r="D4" s="21">
        <v>8</v>
      </c>
      <c r="E4" s="21" t="s">
        <v>153</v>
      </c>
      <c r="F4" s="21" t="s">
        <v>154</v>
      </c>
      <c r="G4" s="21">
        <v>11</v>
      </c>
    </row>
    <row r="5" spans="1:13" ht="67.95" customHeight="1" x14ac:dyDescent="0.3">
      <c r="A5" s="21">
        <v>12</v>
      </c>
      <c r="B5" s="21">
        <v>13</v>
      </c>
      <c r="C5" s="21">
        <v>14</v>
      </c>
      <c r="D5" s="21">
        <v>15</v>
      </c>
      <c r="E5" s="21">
        <v>16</v>
      </c>
      <c r="F5" s="21">
        <v>17</v>
      </c>
      <c r="G5" s="21">
        <v>18</v>
      </c>
    </row>
    <row r="6" spans="1:13" ht="67.95" customHeight="1" x14ac:dyDescent="0.3">
      <c r="A6" s="21">
        <v>19</v>
      </c>
      <c r="B6" s="21">
        <v>20</v>
      </c>
      <c r="C6" s="21">
        <v>21</v>
      </c>
      <c r="D6" s="21">
        <v>22</v>
      </c>
      <c r="E6" s="21">
        <v>23</v>
      </c>
      <c r="F6" s="22">
        <v>24</v>
      </c>
      <c r="G6" s="22">
        <v>25</v>
      </c>
      <c r="M6" t="s">
        <v>35</v>
      </c>
    </row>
    <row r="7" spans="1:13" ht="67.95" customHeight="1" x14ac:dyDescent="0.3">
      <c r="A7" s="21">
        <v>26</v>
      </c>
      <c r="B7" s="22">
        <v>27</v>
      </c>
      <c r="C7" s="21">
        <v>28</v>
      </c>
      <c r="D7" s="22">
        <v>29</v>
      </c>
      <c r="E7" s="22">
        <v>30</v>
      </c>
      <c r="F7" s="22">
        <v>31</v>
      </c>
      <c r="G7" s="21"/>
    </row>
    <row r="8" spans="1:13" ht="67.95" customHeight="1" x14ac:dyDescent="0.3">
      <c r="A8" s="51"/>
      <c r="B8" s="52"/>
      <c r="C8" s="51"/>
      <c r="D8" s="52"/>
      <c r="E8" s="52"/>
      <c r="F8" s="52"/>
      <c r="G8" s="51"/>
    </row>
    <row r="9" spans="1:13" ht="21" x14ac:dyDescent="0.3">
      <c r="A9" s="367" t="s">
        <v>143</v>
      </c>
      <c r="B9" s="368"/>
      <c r="C9" s="368"/>
      <c r="D9" s="368"/>
      <c r="E9" s="368"/>
      <c r="F9" s="368"/>
      <c r="G9" s="368"/>
    </row>
    <row r="10" spans="1:13" ht="17.399999999999999" x14ac:dyDescent="0.3">
      <c r="A10" s="19" t="s">
        <v>10</v>
      </c>
      <c r="B10" s="19" t="s">
        <v>11</v>
      </c>
      <c r="C10" s="19" t="s">
        <v>12</v>
      </c>
      <c r="D10" s="19" t="s">
        <v>13</v>
      </c>
      <c r="E10" s="19" t="s">
        <v>14</v>
      </c>
      <c r="F10" s="19" t="s">
        <v>15</v>
      </c>
      <c r="G10" s="19" t="s">
        <v>16</v>
      </c>
      <c r="J10" s="84" t="s">
        <v>108</v>
      </c>
      <c r="K10" s="84"/>
      <c r="L10" s="84" t="s">
        <v>111</v>
      </c>
      <c r="M10" s="83"/>
    </row>
    <row r="11" spans="1:13" ht="67.95" customHeight="1" x14ac:dyDescent="0.3">
      <c r="A11" s="20"/>
      <c r="B11" s="21"/>
      <c r="C11" s="21">
        <v>1</v>
      </c>
      <c r="D11" s="21">
        <v>2</v>
      </c>
      <c r="E11" s="21" t="s">
        <v>145</v>
      </c>
      <c r="F11" s="21" t="s">
        <v>146</v>
      </c>
      <c r="G11" s="21">
        <v>5</v>
      </c>
      <c r="J11" s="84" t="s">
        <v>109</v>
      </c>
      <c r="K11" s="83"/>
      <c r="L11" s="84" t="s">
        <v>110</v>
      </c>
      <c r="M11" s="83"/>
    </row>
    <row r="12" spans="1:13" ht="67.95" customHeight="1" x14ac:dyDescent="0.3">
      <c r="A12" s="21">
        <v>6</v>
      </c>
      <c r="B12" s="21">
        <v>7</v>
      </c>
      <c r="C12" s="21">
        <v>8</v>
      </c>
      <c r="D12" s="21">
        <v>9</v>
      </c>
      <c r="E12" s="21">
        <v>10</v>
      </c>
      <c r="F12" s="21">
        <v>11</v>
      </c>
      <c r="G12" s="21">
        <v>12</v>
      </c>
    </row>
    <row r="13" spans="1:13" ht="67.95" customHeight="1" x14ac:dyDescent="0.3">
      <c r="A13" s="21">
        <v>13</v>
      </c>
      <c r="B13" s="21" t="s">
        <v>147</v>
      </c>
      <c r="C13" s="21">
        <v>15</v>
      </c>
      <c r="D13" s="21">
        <v>16</v>
      </c>
      <c r="E13" s="21">
        <v>17</v>
      </c>
      <c r="F13" s="21">
        <v>18</v>
      </c>
      <c r="G13" s="21">
        <v>19</v>
      </c>
    </row>
    <row r="14" spans="1:13" ht="67.95" customHeight="1" x14ac:dyDescent="0.3">
      <c r="A14" s="21">
        <v>20</v>
      </c>
      <c r="B14" s="21">
        <v>21</v>
      </c>
      <c r="C14" s="21">
        <v>22</v>
      </c>
      <c r="D14" s="21">
        <v>23</v>
      </c>
      <c r="E14" s="21">
        <v>24</v>
      </c>
      <c r="F14" s="22">
        <v>25</v>
      </c>
      <c r="G14" s="22">
        <v>26</v>
      </c>
      <c r="M14" t="s">
        <v>35</v>
      </c>
    </row>
    <row r="15" spans="1:13" ht="67.95" customHeight="1" x14ac:dyDescent="0.3">
      <c r="A15" s="21">
        <v>27</v>
      </c>
      <c r="B15" s="22">
        <v>28</v>
      </c>
      <c r="C15" s="21">
        <v>29</v>
      </c>
      <c r="D15" s="22">
        <v>30</v>
      </c>
      <c r="E15" s="22">
        <v>31</v>
      </c>
      <c r="F15" s="22"/>
      <c r="G15" s="21"/>
    </row>
    <row r="16" spans="1:13" ht="67.95" customHeight="1" x14ac:dyDescent="0.3">
      <c r="A16" s="51"/>
      <c r="B16" s="52"/>
      <c r="C16" s="51"/>
      <c r="D16" s="52"/>
      <c r="E16" s="52"/>
      <c r="F16" s="52"/>
      <c r="G16" s="51"/>
    </row>
  </sheetData>
  <mergeCells count="2">
    <mergeCell ref="A9:G9"/>
    <mergeCell ref="A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CONSULTAS DR.</vt:lpstr>
      <vt:lpstr>CONSULTAS PSICOLOGICAS</vt:lpstr>
      <vt:lpstr>Resumen</vt:lpstr>
      <vt:lpstr>EXTRA</vt:lpstr>
      <vt:lpstr>VISITAS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informacion Santa Clara</dc:creator>
  <cp:lastModifiedBy>administracion</cp:lastModifiedBy>
  <cp:lastPrinted>2024-10-23T18:36:30Z</cp:lastPrinted>
  <dcterms:created xsi:type="dcterms:W3CDTF">2015-06-05T18:19:34Z</dcterms:created>
  <dcterms:modified xsi:type="dcterms:W3CDTF">2026-05-15T20:22:15Z</dcterms:modified>
</cp:coreProperties>
</file>